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880" activeTab="0"/>
  </bookViews>
  <sheets>
    <sheet name="DATA 1" sheetId="1" r:id="rId1"/>
    <sheet name="Intial fixation" sheetId="2" r:id="rId2"/>
    <sheet name="Final fixation" sheetId="3" r:id="rId3"/>
    <sheet name="Full fixation" sheetId="4" r:id="rId4"/>
    <sheet name="Req for Option" sheetId="5" r:id="rId5"/>
    <sheet name="Sheet1" sheetId="6" state="hidden" r:id="rId6"/>
    <sheet name="Key" sheetId="7" state="hidden" r:id="rId7"/>
  </sheets>
  <definedNames/>
  <calcPr fullCalcOnLoad="1"/>
</workbook>
</file>

<file path=xl/comments1.xml><?xml version="1.0" encoding="utf-8"?>
<comments xmlns="http://schemas.openxmlformats.org/spreadsheetml/2006/main">
  <authors>
    <author>Ramesh</author>
  </authors>
  <commentList>
    <comment ref="C15" authorId="0">
      <text>
        <r>
          <rPr>
            <sz val="8"/>
            <rFont val="Tahoma"/>
            <family val="0"/>
          </rPr>
          <t xml:space="preserve">Head Master    1
M.E.O.             2
Head Mistress  3
Dy E.O.            4
</t>
        </r>
      </text>
    </comment>
  </commentList>
</comments>
</file>

<file path=xl/sharedStrings.xml><?xml version="1.0" encoding="utf-8"?>
<sst xmlns="http://schemas.openxmlformats.org/spreadsheetml/2006/main" count="683" uniqueCount="199">
  <si>
    <t>To</t>
  </si>
  <si>
    <t>Designation</t>
  </si>
  <si>
    <t>1)</t>
  </si>
  <si>
    <t>2)</t>
  </si>
  <si>
    <t>One</t>
  </si>
  <si>
    <t>Eight</t>
  </si>
  <si>
    <t>Fifteen</t>
  </si>
  <si>
    <t>Twenty two</t>
  </si>
  <si>
    <t>Twenty nine</t>
  </si>
  <si>
    <t>Thirty six</t>
  </si>
  <si>
    <t>Fifty</t>
  </si>
  <si>
    <t>Fifty seven</t>
  </si>
  <si>
    <t>Sixty four</t>
  </si>
  <si>
    <t>Seventy one</t>
  </si>
  <si>
    <t>Seventy eight</t>
  </si>
  <si>
    <t>Eighty five</t>
  </si>
  <si>
    <t>Two</t>
  </si>
  <si>
    <t>Nine</t>
  </si>
  <si>
    <t>Sixteen</t>
  </si>
  <si>
    <t>Twenty three</t>
  </si>
  <si>
    <t xml:space="preserve">Thirty </t>
  </si>
  <si>
    <t>Thirty seven</t>
  </si>
  <si>
    <t>Forty four</t>
  </si>
  <si>
    <t>Fifty one</t>
  </si>
  <si>
    <t>Fifty eight</t>
  </si>
  <si>
    <t>Sixty five</t>
  </si>
  <si>
    <t>Seventy two</t>
  </si>
  <si>
    <t>Seventy nine</t>
  </si>
  <si>
    <t>Eighty six</t>
  </si>
  <si>
    <t>Ninety three</t>
  </si>
  <si>
    <t>Three</t>
  </si>
  <si>
    <t>Ten</t>
  </si>
  <si>
    <t>Seventeen</t>
  </si>
  <si>
    <t>Twenty four</t>
  </si>
  <si>
    <t>Thirty one</t>
  </si>
  <si>
    <t>Thirty eight</t>
  </si>
  <si>
    <t>Forty five</t>
  </si>
  <si>
    <t>Fifty two</t>
  </si>
  <si>
    <t>Fifty nine</t>
  </si>
  <si>
    <t>Sixty six</t>
  </si>
  <si>
    <t>Seventy three</t>
  </si>
  <si>
    <t xml:space="preserve">Eighty </t>
  </si>
  <si>
    <t>Eighty seven</t>
  </si>
  <si>
    <t>Ninety four</t>
  </si>
  <si>
    <t>Four</t>
  </si>
  <si>
    <t>Eleven</t>
  </si>
  <si>
    <t>Eighteen</t>
  </si>
  <si>
    <t>Twenty five</t>
  </si>
  <si>
    <t>Thirty two</t>
  </si>
  <si>
    <t>Thirty nine</t>
  </si>
  <si>
    <t>Forty six</t>
  </si>
  <si>
    <t>Fifty three</t>
  </si>
  <si>
    <t>sixty</t>
  </si>
  <si>
    <t>Sixty seven</t>
  </si>
  <si>
    <t>Seventy four</t>
  </si>
  <si>
    <t>Eighty one</t>
  </si>
  <si>
    <t>Eighty eight</t>
  </si>
  <si>
    <t>Ninety five</t>
  </si>
  <si>
    <t>Five</t>
  </si>
  <si>
    <t>Nineteen</t>
  </si>
  <si>
    <t>Twenty six</t>
  </si>
  <si>
    <t>Thirty three</t>
  </si>
  <si>
    <t xml:space="preserve">Forty </t>
  </si>
  <si>
    <t>Forty seven</t>
  </si>
  <si>
    <t>Fifty four</t>
  </si>
  <si>
    <t>Sixty one</t>
  </si>
  <si>
    <t>Sixty eight</t>
  </si>
  <si>
    <t>Seventy five</t>
  </si>
  <si>
    <t>Eighty two</t>
  </si>
  <si>
    <t>Eighty nine</t>
  </si>
  <si>
    <t>Ninety six</t>
  </si>
  <si>
    <t>Six</t>
  </si>
  <si>
    <t>Twenty</t>
  </si>
  <si>
    <t>Twenty seven</t>
  </si>
  <si>
    <t>Thirty four</t>
  </si>
  <si>
    <t>Forty one</t>
  </si>
  <si>
    <t>Forty eight</t>
  </si>
  <si>
    <t>Fifty five</t>
  </si>
  <si>
    <t>Sixty two</t>
  </si>
  <si>
    <t>Sixty nine</t>
  </si>
  <si>
    <t>Seventy six</t>
  </si>
  <si>
    <t>Eighty three</t>
  </si>
  <si>
    <t>Ninety</t>
  </si>
  <si>
    <t>Ninety seven</t>
  </si>
  <si>
    <t>Seven</t>
  </si>
  <si>
    <t>Fourteen</t>
  </si>
  <si>
    <t>Twenty one</t>
  </si>
  <si>
    <t>Twenty eight</t>
  </si>
  <si>
    <t>Thirty five</t>
  </si>
  <si>
    <t>Forty two</t>
  </si>
  <si>
    <t>Forty nine</t>
  </si>
  <si>
    <t>Fifty six</t>
  </si>
  <si>
    <t>Sixty three</t>
  </si>
  <si>
    <t>Seventy</t>
  </si>
  <si>
    <t>Seventy seven</t>
  </si>
  <si>
    <t>Eighty four</t>
  </si>
  <si>
    <t>Ninety one</t>
  </si>
  <si>
    <t>Ninety eight</t>
  </si>
  <si>
    <t>Ninety nine</t>
  </si>
  <si>
    <t>Thirteen</t>
  </si>
  <si>
    <t>Forty three</t>
  </si>
  <si>
    <t>Ninety two</t>
  </si>
  <si>
    <t>Twelve</t>
  </si>
  <si>
    <t>Join in My free SMS Group</t>
  </si>
  <si>
    <t>This Sheet is Prepared By RAMESH KOORA, Karimnagar</t>
  </si>
  <si>
    <t>Send a Messege  As</t>
  </si>
  <si>
    <t>Further any problems Please Contact on 9948841000</t>
  </si>
  <si>
    <t>JOIN RAMKO</t>
  </si>
  <si>
    <t>visit always for latest events     www.rameshkoora.8m.com</t>
  </si>
  <si>
    <t>mail to   ramesh.koora@gmail.com</t>
  </si>
  <si>
    <t>Number</t>
  </si>
  <si>
    <t>Rupees in Words Conversion</t>
  </si>
  <si>
    <r>
      <t>and send it to</t>
    </r>
    <r>
      <rPr>
        <b/>
        <sz val="10"/>
        <rFont val="Arial"/>
        <family val="2"/>
      </rPr>
      <t xml:space="preserve">     </t>
    </r>
    <r>
      <rPr>
        <b/>
        <sz val="12"/>
        <color indexed="10"/>
        <rFont val="Arial"/>
        <family val="2"/>
      </rPr>
      <t>567678</t>
    </r>
  </si>
  <si>
    <t>Sri</t>
  </si>
  <si>
    <t>Karimnagar</t>
  </si>
  <si>
    <t>Note: This Programme is Not Applicable to who got 24 yrs increment in Lower post</t>
  </si>
  <si>
    <t>Fill Your Particulars in Yellow Colour Cells</t>
  </si>
  <si>
    <t>I</t>
  </si>
  <si>
    <t>Employee Particulars</t>
  </si>
  <si>
    <t>Name of the Employee</t>
  </si>
  <si>
    <t>Promoted By</t>
  </si>
  <si>
    <t>D.E.O.,Karimnagar</t>
  </si>
  <si>
    <t>Date of Promotion (MM/DD/YYYY)</t>
  </si>
  <si>
    <t>II</t>
  </si>
  <si>
    <t>Particulars of</t>
  </si>
  <si>
    <t>Lower Post</t>
  </si>
  <si>
    <t>Promotion Post</t>
  </si>
  <si>
    <t>SGT</t>
  </si>
  <si>
    <t>School Name</t>
  </si>
  <si>
    <t>Mandal</t>
  </si>
  <si>
    <t>Pay scale</t>
  </si>
  <si>
    <t>994 884 1000</t>
  </si>
  <si>
    <t>Basic Pay on promotion Date</t>
  </si>
  <si>
    <t>Date of Increment (MM/DD/YYYY)</t>
  </si>
  <si>
    <t>III</t>
  </si>
  <si>
    <t>Particulars of Fixation Presenter</t>
  </si>
  <si>
    <t>Send a Messege  from Ur mobile As</t>
  </si>
  <si>
    <t>Fixation Presenter</t>
  </si>
  <si>
    <t>Place of Working</t>
  </si>
  <si>
    <t>Name &amp; Qualification</t>
  </si>
  <si>
    <t>Smt</t>
  </si>
  <si>
    <t>I am not responsible for any mistakes in this programme.</t>
  </si>
  <si>
    <t xml:space="preserve">For any Corrections, Plz Send your valuable suggestions by email to </t>
  </si>
  <si>
    <t>ramesh.koora@gmail.com</t>
  </si>
  <si>
    <t>Or</t>
  </si>
  <si>
    <t>Call to 9948841000</t>
  </si>
  <si>
    <t>Yours….</t>
  </si>
  <si>
    <t>RAMESH KOORA</t>
  </si>
  <si>
    <t>KARIMNAGAR</t>
  </si>
  <si>
    <r>
      <t xml:space="preserve">RAMESH KOORA
</t>
    </r>
    <r>
      <rPr>
        <b/>
        <sz val="12"/>
        <color indexed="12"/>
        <rFont val="Arial"/>
        <family val="2"/>
      </rPr>
      <t>KARIMNAGAR</t>
    </r>
  </si>
  <si>
    <r>
      <t>Caution</t>
    </r>
    <r>
      <rPr>
        <b/>
        <sz val="10"/>
        <color indexed="20"/>
        <rFont val="Arial"/>
        <family val="2"/>
      </rPr>
      <t xml:space="preserve"> : Use this Proceedings after confirmation of Experts opinion.</t>
    </r>
  </si>
  <si>
    <t>Pro No</t>
  </si>
  <si>
    <t>Date:</t>
  </si>
  <si>
    <t>Sub:-</t>
  </si>
  <si>
    <t>Ref:-</t>
  </si>
  <si>
    <t>5.Option of the individual</t>
  </si>
  <si>
    <t xml:space="preserve">* * * * * </t>
  </si>
  <si>
    <t>O R D E R :</t>
  </si>
  <si>
    <t>:</t>
  </si>
  <si>
    <t>Existing Scale  on promotion date</t>
  </si>
  <si>
    <t>3)</t>
  </si>
  <si>
    <t>The Pay Scale allowed to promotion post</t>
  </si>
  <si>
    <t>4)</t>
  </si>
  <si>
    <t>5)</t>
  </si>
  <si>
    <t>6)</t>
  </si>
  <si>
    <t>Monitory benefit with effect from</t>
  </si>
  <si>
    <t xml:space="preserve">                        The individual is further informed that if any erroneous intial fixation is found in future in audit the pay will be refixed without any prior notice and the excess entire paid amount will be recovered in lump sum from the salary.</t>
  </si>
  <si>
    <t xml:space="preserve">                        And the above intial Pay fixation recorded in the Original Service Register of the individual under proper attestation.</t>
  </si>
  <si>
    <t>Copy to :</t>
  </si>
  <si>
    <t>1). The DTO/STO Concerned</t>
  </si>
  <si>
    <t>2). Office Stock file</t>
  </si>
  <si>
    <t xml:space="preserve">               As per his option his pay already fixed under rule F.R.22(a)(i). Vide ref.6. cited. And now his pay is refixed under rule F.R.22 B as follows.</t>
  </si>
  <si>
    <t>7)</t>
  </si>
  <si>
    <t>8)</t>
  </si>
  <si>
    <t>Added one increment under F.R.22 B</t>
  </si>
  <si>
    <t xml:space="preserve">TOTAL         : </t>
  </si>
  <si>
    <t>9)</t>
  </si>
  <si>
    <t>10)</t>
  </si>
  <si>
    <t>Date of Next Annual Grade Increment</t>
  </si>
  <si>
    <t>11)</t>
  </si>
  <si>
    <t>Monitory Benefit with effect from</t>
  </si>
  <si>
    <t xml:space="preserve">                        The individual is further informed that if any erroneous initial fixation is found in future in audit the pay will be refixed without any prior notice and the excess entire paid amount will be recovered in lump sum from the salary.</t>
  </si>
  <si>
    <t xml:space="preserve">                        And the above Pay fixation recorded in the Original Service Register of the individual under proper attestation.</t>
  </si>
  <si>
    <t xml:space="preserve">* *  * *  * </t>
  </si>
  <si>
    <t>Thanking you sir..</t>
  </si>
  <si>
    <t>Yours faithfully,</t>
  </si>
  <si>
    <t>B.MALLIKARJUN</t>
  </si>
  <si>
    <t>Proc Rc No.632/A6/E2/A3/2010, Dt.05-07-2010</t>
  </si>
  <si>
    <t>MPPS Mulkanoor</t>
  </si>
  <si>
    <t>Bheemadevarapalli</t>
  </si>
  <si>
    <t>SA(BS)</t>
  </si>
  <si>
    <t>GHS Sapthagiri Colony</t>
  </si>
  <si>
    <t>11530-33200</t>
  </si>
  <si>
    <t>Ch.Srikantha</t>
  </si>
  <si>
    <t>B.Sc.,B.Ed</t>
  </si>
  <si>
    <t>1.G.O. Ms No 52 Fin (PC-I) Dept dated 25-02-2010.</t>
  </si>
  <si>
    <t>2. G.O. Ms No 93 Fin (PC-I) Dept dated 03-04-2010</t>
  </si>
  <si>
    <t>3.G.O.Ms No.40     dated 07-05-2002</t>
  </si>
  <si>
    <t>2.Original Service book</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</si>
</sst>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Red]0.00"/>
    <numFmt numFmtId="173" formatCode="0.0"/>
    <numFmt numFmtId="174" formatCode="&quot;Yes&quot;;&quot;Yes&quot;;&quot;No&quot;"/>
    <numFmt numFmtId="175" formatCode="&quot;True&quot;;&quot;True&quot;;&quot;False&quot;"/>
    <numFmt numFmtId="176" formatCode="&quot;On&quot;;&quot;On&quot;;&quot;Off&quot;"/>
    <numFmt numFmtId="177" formatCode="&quot;$&quot;#,##0.00"/>
    <numFmt numFmtId="178" formatCode="#,##0.00;[Red]#,##0.00"/>
    <numFmt numFmtId="179" formatCode="[$-409]dddd\,\ mmmm\ dd\,\ yyyy"/>
    <numFmt numFmtId="180" formatCode="[$-409]d\-mmm;@"/>
    <numFmt numFmtId="181" formatCode="[$-409]mmmm\ d\,\ yyyy;@"/>
    <numFmt numFmtId="182" formatCode="0.0%"/>
    <numFmt numFmtId="183" formatCode="[$€-2]\ #,##0.00_);[Red]\([$€-2]\ #,##0.00\)"/>
  </numFmts>
  <fonts count="47">
    <font>
      <sz val="10"/>
      <name val="Arial"/>
      <family val="0"/>
    </font>
    <font>
      <b/>
      <u val="single"/>
      <sz val="11"/>
      <name val="Arial"/>
      <family val="2"/>
    </font>
    <font>
      <b/>
      <sz val="11"/>
      <name val="Arial"/>
      <family val="2"/>
    </font>
    <font>
      <b/>
      <sz val="10"/>
      <name val="Arial"/>
      <family val="2"/>
    </font>
    <font>
      <sz val="8"/>
      <name val="Arial"/>
      <family val="0"/>
    </font>
    <font>
      <b/>
      <sz val="12"/>
      <name val="Arial"/>
      <family val="2"/>
    </font>
    <font>
      <b/>
      <sz val="14"/>
      <name val="Arial"/>
      <family val="2"/>
    </font>
    <font>
      <b/>
      <u val="single"/>
      <sz val="10"/>
      <name val="Arial"/>
      <family val="2"/>
    </font>
    <font>
      <u val="single"/>
      <sz val="10"/>
      <color indexed="12"/>
      <name val="Arial"/>
      <family val="0"/>
    </font>
    <font>
      <u val="single"/>
      <sz val="10"/>
      <color indexed="36"/>
      <name val="Arial"/>
      <family val="0"/>
    </font>
    <font>
      <sz val="12"/>
      <name val="Arial"/>
      <family val="2"/>
    </font>
    <font>
      <b/>
      <sz val="16"/>
      <name val="Arial"/>
      <family val="2"/>
    </font>
    <font>
      <b/>
      <u val="single"/>
      <sz val="11"/>
      <color indexed="14"/>
      <name val="Arial"/>
      <family val="2"/>
    </font>
    <font>
      <b/>
      <sz val="12"/>
      <color indexed="12"/>
      <name val="Arial"/>
      <family val="2"/>
    </font>
    <font>
      <b/>
      <sz val="10"/>
      <color indexed="12"/>
      <name val="Arial"/>
      <family val="2"/>
    </font>
    <font>
      <b/>
      <sz val="12"/>
      <color indexed="10"/>
      <name val="Arial"/>
      <family val="2"/>
    </font>
    <font>
      <sz val="10"/>
      <color indexed="12"/>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2"/>
      <name val="Arial"/>
      <family val="2"/>
    </font>
    <font>
      <b/>
      <sz val="10"/>
      <color indexed="20"/>
      <name val="Arial"/>
      <family val="2"/>
    </font>
    <font>
      <b/>
      <sz val="10"/>
      <color indexed="9"/>
      <name val="Arial"/>
      <family val="2"/>
    </font>
    <font>
      <b/>
      <u val="single"/>
      <sz val="10"/>
      <color indexed="12"/>
      <name val="Arial"/>
      <family val="0"/>
    </font>
    <font>
      <b/>
      <sz val="14"/>
      <color indexed="20"/>
      <name val="Arial"/>
      <family val="2"/>
    </font>
    <font>
      <b/>
      <u val="single"/>
      <sz val="10"/>
      <color indexed="20"/>
      <name val="Arial"/>
      <family val="2"/>
    </font>
    <font>
      <b/>
      <sz val="10"/>
      <color indexed="14"/>
      <name val="Arial"/>
      <family val="2"/>
    </font>
    <font>
      <b/>
      <sz val="10"/>
      <color indexed="10"/>
      <name val="Arial"/>
      <family val="2"/>
    </font>
    <font>
      <sz val="8"/>
      <name val="Tahoma"/>
      <family val="0"/>
    </font>
    <font>
      <b/>
      <i/>
      <sz val="10"/>
      <name val="Arial"/>
      <family val="2"/>
    </font>
    <font>
      <sz val="11"/>
      <name val="Arial"/>
      <family val="2"/>
    </font>
    <font>
      <b/>
      <u val="single"/>
      <sz val="14"/>
      <name val="Arial"/>
      <family val="2"/>
    </font>
    <font>
      <b/>
      <sz val="8"/>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9"/>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10"/>
      </left>
      <right style="double">
        <color indexed="10"/>
      </right>
      <top style="double">
        <color indexed="10"/>
      </top>
      <bottom style="double">
        <color indexed="10"/>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color indexed="63"/>
      </right>
      <top>
        <color indexed="63"/>
      </top>
      <bottom>
        <color indexed="63"/>
      </bottom>
    </border>
    <border>
      <left style="hair"/>
      <right style="hair"/>
      <top style="hair"/>
      <bottom style="hair"/>
    </border>
    <border>
      <left style="hair"/>
      <right>
        <color indexed="63"/>
      </right>
      <top style="hair"/>
      <bottom style="hair"/>
    </border>
    <border>
      <left>
        <color indexed="63"/>
      </left>
      <right>
        <color indexed="63"/>
      </right>
      <top style="thin"/>
      <bottom>
        <color indexed="63"/>
      </bottom>
    </border>
    <border>
      <left style="hair"/>
      <right>
        <color indexed="63"/>
      </right>
      <top>
        <color indexed="63"/>
      </top>
      <bottom>
        <color indexed="63"/>
      </bottom>
    </border>
    <border>
      <left>
        <color indexed="63"/>
      </left>
      <right>
        <color indexed="63"/>
      </right>
      <top style="hair"/>
      <bottom style="hair"/>
    </border>
    <border>
      <left>
        <color indexed="63"/>
      </left>
      <right style="hair"/>
      <top style="hair"/>
      <bottom style="hair"/>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22" fillId="3" borderId="0" applyNumberFormat="0" applyBorder="0" applyAlignment="0" applyProtection="0"/>
    <xf numFmtId="0" fontId="26" fillId="20" borderId="1" applyNumberFormat="0" applyAlignment="0" applyProtection="0"/>
    <xf numFmtId="0" fontId="2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9" fillId="0" borderId="0" applyNumberFormat="0" applyFill="0" applyBorder="0" applyAlignment="0" applyProtection="0"/>
    <xf numFmtId="0" fontId="21"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8" fillId="0" borderId="0" applyNumberFormat="0" applyFill="0" applyBorder="0" applyAlignment="0" applyProtection="0"/>
    <xf numFmtId="0" fontId="24" fillId="7" borderId="1" applyNumberFormat="0" applyAlignment="0" applyProtection="0"/>
    <xf numFmtId="0" fontId="27"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5" fillId="20" borderId="8"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31" fillId="0" borderId="9" applyNumberFormat="0" applyFill="0" applyAlignment="0" applyProtection="0"/>
    <xf numFmtId="0" fontId="29" fillId="0" borderId="0" applyNumberFormat="0" applyFill="0" applyBorder="0" applyAlignment="0" applyProtection="0"/>
  </cellStyleXfs>
  <cellXfs count="111">
    <xf numFmtId="0" fontId="0" fillId="0" borderId="0" xfId="0" applyAlignment="1">
      <alignment/>
    </xf>
    <xf numFmtId="0" fontId="0" fillId="20" borderId="0" xfId="0" applyFill="1" applyAlignment="1">
      <alignment horizontal="center" vertical="center"/>
    </xf>
    <xf numFmtId="0" fontId="0" fillId="20" borderId="0" xfId="0" applyFont="1" applyFill="1" applyBorder="1" applyAlignment="1" applyProtection="1">
      <alignment horizontal="center" vertical="center"/>
      <protection/>
    </xf>
    <xf numFmtId="0" fontId="6" fillId="24" borderId="10" xfId="0" applyFont="1" applyFill="1" applyBorder="1" applyAlignment="1">
      <alignment horizontal="center" vertical="center"/>
    </xf>
    <xf numFmtId="0" fontId="5" fillId="22" borderId="11" xfId="0" applyFont="1" applyFill="1" applyBorder="1" applyAlignment="1">
      <alignment horizontal="left" vertical="center"/>
    </xf>
    <xf numFmtId="0" fontId="0" fillId="22" borderId="12" xfId="0" applyFill="1" applyBorder="1" applyAlignment="1">
      <alignment horizontal="center" vertical="center"/>
    </xf>
    <xf numFmtId="0" fontId="0" fillId="22" borderId="13" xfId="0" applyFill="1" applyBorder="1" applyAlignment="1">
      <alignment horizontal="center" vertical="center"/>
    </xf>
    <xf numFmtId="1" fontId="6" fillId="24" borderId="10" xfId="0" applyNumberFormat="1" applyFont="1" applyFill="1" applyBorder="1" applyAlignment="1">
      <alignment horizontal="center" vertical="center"/>
    </xf>
    <xf numFmtId="0" fontId="0" fillId="20" borderId="0" xfId="0" applyFill="1" applyAlignment="1" applyProtection="1">
      <alignment horizontal="center" vertical="center"/>
      <protection hidden="1"/>
    </xf>
    <xf numFmtId="0" fontId="0" fillId="20" borderId="0" xfId="0" applyFont="1" applyFill="1" applyBorder="1" applyAlignment="1" applyProtection="1">
      <alignment horizontal="center" vertical="center"/>
      <protection hidden="1"/>
    </xf>
    <xf numFmtId="0" fontId="13" fillId="20" borderId="0" xfId="0" applyFont="1" applyFill="1" applyAlignment="1" applyProtection="1">
      <alignment horizontal="left" vertical="center"/>
      <protection hidden="1"/>
    </xf>
    <xf numFmtId="0" fontId="0" fillId="20" borderId="0" xfId="0" applyFill="1" applyBorder="1" applyAlignment="1" applyProtection="1">
      <alignment horizontal="center" vertical="center"/>
      <protection hidden="1"/>
    </xf>
    <xf numFmtId="0" fontId="5" fillId="20" borderId="10" xfId="0" applyFont="1" applyFill="1" applyBorder="1" applyAlignment="1" applyProtection="1">
      <alignment horizontal="center" vertical="center"/>
      <protection hidden="1"/>
    </xf>
    <xf numFmtId="0" fontId="5" fillId="20" borderId="10" xfId="0" applyFont="1" applyFill="1" applyBorder="1" applyAlignment="1" applyProtection="1">
      <alignment horizontal="center" vertical="center"/>
      <protection hidden="1"/>
    </xf>
    <xf numFmtId="0" fontId="5" fillId="24" borderId="10" xfId="0" applyFont="1" applyFill="1" applyBorder="1" applyAlignment="1" applyProtection="1">
      <alignment horizontal="center" vertical="center"/>
      <protection/>
    </xf>
    <xf numFmtId="0" fontId="5" fillId="22" borderId="10" xfId="0" applyFont="1" applyFill="1" applyBorder="1" applyAlignment="1" applyProtection="1">
      <alignment horizontal="left" vertical="center"/>
      <protection/>
    </xf>
    <xf numFmtId="0" fontId="0" fillId="20" borderId="14" xfId="0" applyFill="1" applyBorder="1" applyAlignment="1" applyProtection="1">
      <alignment horizontal="center" vertical="center"/>
      <protection hidden="1"/>
    </xf>
    <xf numFmtId="0" fontId="5" fillId="20" borderId="0" xfId="0" applyFont="1" applyFill="1" applyBorder="1" applyAlignment="1" applyProtection="1">
      <alignment horizontal="left" vertical="center"/>
      <protection hidden="1"/>
    </xf>
    <xf numFmtId="0" fontId="3" fillId="20" borderId="0" xfId="0" applyFont="1" applyFill="1" applyAlignment="1">
      <alignment vertical="center"/>
    </xf>
    <xf numFmtId="0" fontId="35" fillId="20" borderId="0" xfId="0" applyFont="1" applyFill="1" applyAlignment="1">
      <alignment vertical="center"/>
    </xf>
    <xf numFmtId="0" fontId="0" fillId="20" borderId="0" xfId="0" applyFill="1" applyAlignment="1">
      <alignment vertical="center"/>
    </xf>
    <xf numFmtId="0" fontId="36" fillId="20" borderId="0" xfId="0" applyFont="1" applyFill="1" applyAlignment="1">
      <alignment vertical="center"/>
    </xf>
    <xf numFmtId="0" fontId="14" fillId="5" borderId="15" xfId="0" applyFont="1" applyFill="1" applyBorder="1" applyAlignment="1" applyProtection="1">
      <alignment horizontal="center" vertical="center"/>
      <protection hidden="1"/>
    </xf>
    <xf numFmtId="0" fontId="16" fillId="20" borderId="0" xfId="0" applyFont="1" applyFill="1" applyAlignment="1">
      <alignment vertical="center"/>
    </xf>
    <xf numFmtId="0" fontId="35" fillId="8" borderId="15" xfId="0" applyFont="1" applyFill="1" applyBorder="1" applyAlignment="1" applyProtection="1">
      <alignment horizontal="center" vertical="center"/>
      <protection hidden="1"/>
    </xf>
    <xf numFmtId="0" fontId="35" fillId="8" borderId="16" xfId="0" applyFont="1" applyFill="1" applyBorder="1" applyAlignment="1" applyProtection="1">
      <alignment vertical="center"/>
      <protection hidden="1"/>
    </xf>
    <xf numFmtId="0" fontId="14" fillId="11" borderId="15" xfId="0" applyFont="1" applyFill="1" applyBorder="1" applyAlignment="1" applyProtection="1">
      <alignment vertical="center"/>
      <protection/>
    </xf>
    <xf numFmtId="0" fontId="14" fillId="20" borderId="15" xfId="0" applyFont="1" applyFill="1" applyBorder="1" applyAlignment="1">
      <alignment vertical="center"/>
    </xf>
    <xf numFmtId="0" fontId="35" fillId="8" borderId="15" xfId="0" applyFont="1" applyFill="1" applyBorder="1" applyAlignment="1" applyProtection="1">
      <alignment vertical="center"/>
      <protection hidden="1"/>
    </xf>
    <xf numFmtId="0" fontId="37" fillId="5" borderId="15" xfId="0" applyFont="1" applyFill="1" applyBorder="1" applyAlignment="1" applyProtection="1">
      <alignment horizontal="center" vertical="center"/>
      <protection hidden="1"/>
    </xf>
    <xf numFmtId="0" fontId="37" fillId="5" borderId="15" xfId="0" applyFont="1" applyFill="1" applyBorder="1" applyAlignment="1" applyProtection="1">
      <alignment vertical="center"/>
      <protection hidden="1"/>
    </xf>
    <xf numFmtId="0" fontId="14" fillId="20" borderId="0" xfId="0" applyFont="1" applyFill="1" applyAlignment="1">
      <alignment vertical="center"/>
    </xf>
    <xf numFmtId="0" fontId="0" fillId="20" borderId="15" xfId="0" applyFont="1" applyFill="1" applyBorder="1" applyAlignment="1">
      <alignment vertical="center"/>
    </xf>
    <xf numFmtId="1" fontId="14" fillId="20" borderId="15" xfId="0" applyNumberFormat="1" applyFont="1" applyFill="1" applyBorder="1" applyAlignment="1" applyProtection="1">
      <alignment horizontal="left" vertical="center"/>
      <protection hidden="1"/>
    </xf>
    <xf numFmtId="0" fontId="14" fillId="20" borderId="15" xfId="0" applyFont="1" applyFill="1" applyBorder="1" applyAlignment="1" applyProtection="1">
      <alignment horizontal="left" vertical="center"/>
      <protection hidden="1"/>
    </xf>
    <xf numFmtId="0" fontId="14" fillId="11" borderId="15" xfId="0" applyFont="1" applyFill="1" applyBorder="1" applyAlignment="1" applyProtection="1">
      <alignment horizontal="center" vertical="center"/>
      <protection/>
    </xf>
    <xf numFmtId="0" fontId="0" fillId="20" borderId="0" xfId="0" applyFill="1" applyAlignment="1">
      <alignment horizontal="left" vertical="center"/>
    </xf>
    <xf numFmtId="0" fontId="39" fillId="20" borderId="0" xfId="0" applyFont="1" applyFill="1" applyAlignment="1">
      <alignment vertical="center"/>
    </xf>
    <xf numFmtId="0" fontId="35" fillId="20" borderId="0" xfId="0" applyFont="1" applyFill="1" applyAlignment="1">
      <alignment horizontal="left" vertical="center"/>
    </xf>
    <xf numFmtId="0" fontId="40" fillId="20" borderId="0" xfId="0" applyFont="1" applyFill="1" applyAlignment="1">
      <alignment vertical="center"/>
    </xf>
    <xf numFmtId="0" fontId="41" fillId="20" borderId="0" xfId="0" applyFont="1" applyFill="1" applyAlignment="1">
      <alignment vertical="center"/>
    </xf>
    <xf numFmtId="0" fontId="0" fillId="0" borderId="0" xfId="0" applyFont="1" applyAlignment="1" applyProtection="1">
      <alignment vertical="center"/>
      <protection hidden="1"/>
    </xf>
    <xf numFmtId="0" fontId="43" fillId="0" borderId="0" xfId="0" applyFont="1" applyAlignment="1" applyProtection="1">
      <alignment horizontal="center" vertical="center"/>
      <protection hidden="1"/>
    </xf>
    <xf numFmtId="0" fontId="2" fillId="0" borderId="0" xfId="0" applyFont="1" applyAlignment="1" applyProtection="1">
      <alignment vertical="center"/>
      <protection hidden="1"/>
    </xf>
    <xf numFmtId="0" fontId="2" fillId="0" borderId="0" xfId="0" applyFont="1" applyAlignment="1" applyProtection="1">
      <alignment horizontal="right" vertical="center"/>
      <protection hidden="1"/>
    </xf>
    <xf numFmtId="0" fontId="1" fillId="0" borderId="0" xfId="0" applyFont="1" applyAlignment="1" applyProtection="1">
      <alignment vertical="center"/>
      <protection hidden="1"/>
    </xf>
    <xf numFmtId="0" fontId="44" fillId="0" borderId="0" xfId="0" applyFont="1" applyAlignment="1" applyProtection="1">
      <alignment/>
      <protection hidden="1"/>
    </xf>
    <xf numFmtId="0" fontId="0" fillId="0" borderId="0" xfId="0" applyFont="1" applyAlignment="1" applyProtection="1">
      <alignment/>
      <protection hidden="1"/>
    </xf>
    <xf numFmtId="0" fontId="44" fillId="0" borderId="0" xfId="0" applyFont="1" applyAlignment="1" applyProtection="1">
      <alignment horizontal="left"/>
      <protection hidden="1"/>
    </xf>
    <xf numFmtId="0" fontId="45" fillId="0" borderId="0" xfId="0" applyFont="1" applyAlignment="1" applyProtection="1">
      <alignment horizontal="left" vertical="center"/>
      <protection hidden="1"/>
    </xf>
    <xf numFmtId="0" fontId="44" fillId="0" borderId="0" xfId="0" applyFont="1" applyAlignment="1" applyProtection="1">
      <alignment vertical="center"/>
      <protection hidden="1"/>
    </xf>
    <xf numFmtId="0" fontId="5" fillId="0" borderId="0" xfId="0" applyFont="1" applyAlignment="1" applyProtection="1">
      <alignment vertical="center"/>
      <protection hidden="1"/>
    </xf>
    <xf numFmtId="2" fontId="2" fillId="0" borderId="0" xfId="0" applyNumberFormat="1" applyFont="1" applyAlignment="1" applyProtection="1">
      <alignment horizontal="left" vertical="center"/>
      <protection hidden="1"/>
    </xf>
    <xf numFmtId="0" fontId="44" fillId="0" borderId="0" xfId="0" applyFont="1" applyAlignment="1" applyProtection="1">
      <alignment horizontal="center"/>
      <protection hidden="1"/>
    </xf>
    <xf numFmtId="0" fontId="3" fillId="0" borderId="0" xfId="0" applyFont="1" applyAlignment="1" applyProtection="1">
      <alignment vertical="center"/>
      <protection hidden="1"/>
    </xf>
    <xf numFmtId="0" fontId="7" fillId="0" borderId="0" xfId="0" applyFont="1" applyAlignment="1" applyProtection="1">
      <alignment vertical="center"/>
      <protection hidden="1"/>
    </xf>
    <xf numFmtId="0" fontId="43" fillId="0" borderId="0" xfId="0" applyFont="1" applyAlignment="1" applyProtection="1">
      <alignment vertical="center"/>
      <protection hidden="1"/>
    </xf>
    <xf numFmtId="2" fontId="2" fillId="0" borderId="17" xfId="0" applyNumberFormat="1"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10" fillId="0" borderId="0" xfId="0" applyFont="1" applyAlignment="1" applyProtection="1">
      <alignment vertical="center"/>
      <protection hidden="1"/>
    </xf>
    <xf numFmtId="0" fontId="34" fillId="0" borderId="0" xfId="0" applyFont="1" applyAlignment="1" applyProtection="1">
      <alignment vertical="center"/>
      <protection hidden="1"/>
    </xf>
    <xf numFmtId="0" fontId="10" fillId="0" borderId="0" xfId="0" applyFont="1" applyAlignment="1" applyProtection="1">
      <alignment/>
      <protection hidden="1"/>
    </xf>
    <xf numFmtId="0" fontId="10" fillId="0" borderId="0" xfId="0" applyFont="1" applyAlignment="1" applyProtection="1">
      <alignment horizontal="left"/>
      <protection hidden="1"/>
    </xf>
    <xf numFmtId="0" fontId="10" fillId="0" borderId="0" xfId="0" applyFont="1" applyAlignment="1" applyProtection="1">
      <alignment horizontal="left" vertical="center"/>
      <protection hidden="1"/>
    </xf>
    <xf numFmtId="0" fontId="10" fillId="25" borderId="0" xfId="0" applyFont="1" applyFill="1" applyBorder="1" applyAlignment="1">
      <alignment horizontal="center" vertical="center" shrinkToFit="1"/>
    </xf>
    <xf numFmtId="0" fontId="0" fillId="0" borderId="0" xfId="0" applyFont="1" applyAlignment="1" applyProtection="1">
      <alignment horizontal="justify" vertical="justify"/>
      <protection hidden="1"/>
    </xf>
    <xf numFmtId="0" fontId="5" fillId="0" borderId="0" xfId="0" applyFont="1" applyAlignment="1" applyProtection="1">
      <alignment horizontal="center" vertical="center"/>
      <protection hidden="1"/>
    </xf>
    <xf numFmtId="0" fontId="10" fillId="0" borderId="0" xfId="0" applyFont="1" applyAlignment="1" applyProtection="1">
      <alignment horizontal="right" vertical="center"/>
      <protection hidden="1"/>
    </xf>
    <xf numFmtId="0" fontId="10" fillId="0" borderId="0" xfId="0" applyFont="1" applyAlignment="1" applyProtection="1">
      <alignment horizontal="center" vertical="center"/>
      <protection hidden="1"/>
    </xf>
    <xf numFmtId="0" fontId="10" fillId="0" borderId="0" xfId="0" applyFont="1" applyAlignment="1" applyProtection="1">
      <alignment horizontal="left" vertical="top" wrapText="1"/>
      <protection hidden="1"/>
    </xf>
    <xf numFmtId="0" fontId="11" fillId="0" borderId="0" xfId="0" applyFont="1" applyAlignment="1" applyProtection="1">
      <alignment horizontal="center" vertical="center"/>
      <protection hidden="1"/>
    </xf>
    <xf numFmtId="0" fontId="10" fillId="0" borderId="0" xfId="0" applyFont="1" applyAlignment="1" applyProtection="1">
      <alignment horizontal="left" vertical="center" wrapText="1"/>
      <protection hidden="1"/>
    </xf>
    <xf numFmtId="0" fontId="44" fillId="0" borderId="0" xfId="0" applyFont="1" applyAlignment="1" applyProtection="1">
      <alignment horizontal="justify" vertical="center" wrapText="1"/>
      <protection hidden="1"/>
    </xf>
    <xf numFmtId="0" fontId="12" fillId="22" borderId="0" xfId="0" applyFont="1" applyFill="1" applyBorder="1" applyAlignment="1" applyProtection="1">
      <alignment horizontal="center" vertical="center"/>
      <protection/>
    </xf>
    <xf numFmtId="0" fontId="14" fillId="22" borderId="18" xfId="0" applyFont="1" applyFill="1" applyBorder="1" applyAlignment="1" applyProtection="1">
      <alignment horizontal="center" vertical="center"/>
      <protection/>
    </xf>
    <xf numFmtId="0" fontId="14" fillId="22" borderId="0" xfId="0" applyFont="1" applyFill="1" applyBorder="1" applyAlignment="1" applyProtection="1">
      <alignment horizontal="center" vertical="center"/>
      <protection/>
    </xf>
    <xf numFmtId="0" fontId="15" fillId="22" borderId="18" xfId="0" applyFont="1" applyFill="1" applyBorder="1" applyAlignment="1" applyProtection="1">
      <alignment horizontal="center" vertical="center"/>
      <protection/>
    </xf>
    <xf numFmtId="0" fontId="15" fillId="22" borderId="0" xfId="0" applyFont="1" applyFill="1" applyBorder="1" applyAlignment="1" applyProtection="1">
      <alignment horizontal="center" vertical="center"/>
      <protection/>
    </xf>
    <xf numFmtId="14" fontId="14" fillId="11" borderId="15" xfId="0" applyNumberFormat="1" applyFont="1" applyFill="1" applyBorder="1" applyAlignment="1" applyProtection="1">
      <alignment horizontal="left" vertical="center"/>
      <protection/>
    </xf>
    <xf numFmtId="0" fontId="37" fillId="5" borderId="16" xfId="0" applyFont="1" applyFill="1" applyBorder="1" applyAlignment="1" applyProtection="1">
      <alignment horizontal="center" vertical="center"/>
      <protection hidden="1"/>
    </xf>
    <xf numFmtId="0" fontId="37" fillId="5" borderId="19" xfId="0" applyFont="1" applyFill="1" applyBorder="1" applyAlignment="1" applyProtection="1">
      <alignment horizontal="center" vertical="center"/>
      <protection hidden="1"/>
    </xf>
    <xf numFmtId="0" fontId="37" fillId="5" borderId="20" xfId="0" applyFont="1" applyFill="1" applyBorder="1" applyAlignment="1" applyProtection="1">
      <alignment horizontal="center" vertical="center"/>
      <protection hidden="1"/>
    </xf>
    <xf numFmtId="0" fontId="37" fillId="5" borderId="16" xfId="0" applyFont="1" applyFill="1" applyBorder="1" applyAlignment="1" applyProtection="1">
      <alignment horizontal="center" vertical="center"/>
      <protection hidden="1"/>
    </xf>
    <xf numFmtId="0" fontId="37" fillId="5" borderId="19" xfId="0" applyFont="1" applyFill="1" applyBorder="1" applyAlignment="1" applyProtection="1">
      <alignment horizontal="center" vertical="center"/>
      <protection hidden="1"/>
    </xf>
    <xf numFmtId="0" fontId="37" fillId="5" borderId="20" xfId="0" applyFont="1" applyFill="1" applyBorder="1" applyAlignment="1" applyProtection="1">
      <alignment horizontal="center" vertical="center"/>
      <protection hidden="1"/>
    </xf>
    <xf numFmtId="0" fontId="38" fillId="20" borderId="18" xfId="0" applyFont="1" applyFill="1" applyBorder="1" applyAlignment="1" applyProtection="1">
      <alignment horizontal="center" vertical="center" wrapText="1"/>
      <protection/>
    </xf>
    <xf numFmtId="0" fontId="38" fillId="20" borderId="0" xfId="0" applyFont="1" applyFill="1" applyBorder="1" applyAlignment="1" applyProtection="1">
      <alignment horizontal="center" vertical="center" wrapText="1"/>
      <protection/>
    </xf>
    <xf numFmtId="0" fontId="15" fillId="20" borderId="18" xfId="0" applyFont="1" applyFill="1" applyBorder="1" applyAlignment="1" applyProtection="1">
      <alignment horizontal="center" vertical="center"/>
      <protection/>
    </xf>
    <xf numFmtId="0" fontId="15" fillId="20" borderId="0" xfId="0" applyFont="1" applyFill="1" applyBorder="1" applyAlignment="1" applyProtection="1">
      <alignment horizontal="center" vertical="center"/>
      <protection/>
    </xf>
    <xf numFmtId="0" fontId="14" fillId="11" borderId="15" xfId="0" applyFont="1" applyFill="1" applyBorder="1" applyAlignment="1" applyProtection="1">
      <alignment horizontal="left" vertical="center"/>
      <protection/>
    </xf>
    <xf numFmtId="0" fontId="37" fillId="5" borderId="16" xfId="0" applyFont="1" applyFill="1" applyBorder="1" applyAlignment="1" applyProtection="1">
      <alignment horizontal="left" vertical="center"/>
      <protection hidden="1"/>
    </xf>
    <xf numFmtId="0" fontId="37" fillId="5" borderId="20" xfId="0" applyFont="1" applyFill="1" applyBorder="1" applyAlignment="1" applyProtection="1">
      <alignment horizontal="left" vertical="center"/>
      <protection hidden="1"/>
    </xf>
    <xf numFmtId="0" fontId="14" fillId="20" borderId="16" xfId="0" applyFont="1" applyFill="1" applyBorder="1" applyAlignment="1" applyProtection="1">
      <alignment horizontal="center" vertical="center"/>
      <protection hidden="1"/>
    </xf>
    <xf numFmtId="0" fontId="14" fillId="20" borderId="20" xfId="0" applyFont="1" applyFill="1" applyBorder="1" applyAlignment="1" applyProtection="1">
      <alignment horizontal="center" vertical="center"/>
      <protection hidden="1"/>
    </xf>
    <xf numFmtId="0" fontId="14" fillId="11" borderId="16" xfId="0" applyFont="1" applyFill="1" applyBorder="1" applyAlignment="1" applyProtection="1">
      <alignment horizontal="left" vertical="center"/>
      <protection/>
    </xf>
    <xf numFmtId="0" fontId="14" fillId="11" borderId="19" xfId="0" applyFont="1" applyFill="1" applyBorder="1" applyAlignment="1" applyProtection="1">
      <alignment horizontal="left" vertical="center"/>
      <protection/>
    </xf>
    <xf numFmtId="0" fontId="44" fillId="0" borderId="0" xfId="0" applyFont="1" applyAlignment="1" applyProtection="1">
      <alignment horizontal="left" vertical="center" wrapText="1"/>
      <protection hidden="1"/>
    </xf>
    <xf numFmtId="0" fontId="44" fillId="0" borderId="0" xfId="0" applyFont="1" applyAlignment="1" applyProtection="1">
      <alignment horizontal="center"/>
      <protection hidden="1"/>
    </xf>
    <xf numFmtId="0" fontId="2" fillId="0" borderId="0" xfId="0" applyFont="1" applyAlignment="1" applyProtection="1">
      <alignment horizontal="center"/>
      <protection hidden="1"/>
    </xf>
    <xf numFmtId="0" fontId="3" fillId="0" borderId="0" xfId="0" applyFont="1" applyAlignment="1" applyProtection="1">
      <alignment horizontal="center" vertical="center"/>
      <protection hidden="1"/>
    </xf>
    <xf numFmtId="0" fontId="43" fillId="0" borderId="0" xfId="0" applyFont="1" applyAlignment="1" applyProtection="1">
      <alignment horizontal="center" vertical="center"/>
      <protection hidden="1"/>
    </xf>
    <xf numFmtId="0" fontId="44" fillId="0" borderId="0" xfId="0" applyFont="1" applyAlignment="1" applyProtection="1">
      <alignment horizontal="left" vertical="top" wrapText="1"/>
      <protection hidden="1"/>
    </xf>
    <xf numFmtId="0" fontId="6" fillId="0" borderId="0" xfId="0" applyFont="1" applyAlignment="1" applyProtection="1">
      <alignment horizontal="center" vertical="center"/>
      <protection hidden="1"/>
    </xf>
    <xf numFmtId="0" fontId="44" fillId="0" borderId="0" xfId="0" applyFont="1" applyAlignment="1" applyProtection="1">
      <alignment horizontal="justify" vertical="justify" wrapText="1"/>
      <protection hidden="1"/>
    </xf>
    <xf numFmtId="0" fontId="12" fillId="22" borderId="0" xfId="0" applyFont="1" applyFill="1" applyBorder="1" applyAlignment="1" applyProtection="1">
      <alignment horizontal="center" vertical="center"/>
      <protection hidden="1"/>
    </xf>
    <xf numFmtId="0" fontId="14" fillId="22" borderId="18" xfId="0" applyFont="1" applyFill="1" applyBorder="1" applyAlignment="1" applyProtection="1">
      <alignment horizontal="center" vertical="center"/>
      <protection hidden="1"/>
    </xf>
    <xf numFmtId="0" fontId="14" fillId="22" borderId="0" xfId="0" applyFont="1" applyFill="1" applyBorder="1" applyAlignment="1" applyProtection="1">
      <alignment horizontal="center" vertical="center"/>
      <protection hidden="1"/>
    </xf>
    <xf numFmtId="0" fontId="15" fillId="22" borderId="18" xfId="0" applyFont="1" applyFill="1" applyBorder="1" applyAlignment="1" applyProtection="1">
      <alignment horizontal="center" vertical="center"/>
      <protection hidden="1"/>
    </xf>
    <xf numFmtId="0" fontId="15" fillId="22" borderId="21" xfId="0" applyFont="1" applyFill="1" applyBorder="1" applyAlignment="1" applyProtection="1">
      <alignment horizontal="center" vertical="center"/>
      <protection hidden="1"/>
    </xf>
    <xf numFmtId="0" fontId="3" fillId="22" borderId="21" xfId="0" applyFont="1" applyFill="1" applyBorder="1" applyAlignment="1" applyProtection="1">
      <alignment horizontal="center" vertical="center"/>
      <protection hidden="1"/>
    </xf>
    <xf numFmtId="0" fontId="14" fillId="11" borderId="15" xfId="0" applyFont="1" applyFill="1" applyBorder="1" applyAlignment="1" applyProtection="1">
      <alignment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2</xdr:row>
      <xdr:rowOff>38100</xdr:rowOff>
    </xdr:from>
    <xdr:to>
      <xdr:col>11</xdr:col>
      <xdr:colOff>276225</xdr:colOff>
      <xdr:row>9</xdr:row>
      <xdr:rowOff>9525</xdr:rowOff>
    </xdr:to>
    <xdr:pic>
      <xdr:nvPicPr>
        <xdr:cNvPr id="1" name="Picture 1"/>
        <xdr:cNvPicPr preferRelativeResize="1">
          <a:picLocks noChangeAspect="1"/>
        </xdr:cNvPicPr>
      </xdr:nvPicPr>
      <xdr:blipFill>
        <a:blip r:embed="rId1"/>
        <a:stretch>
          <a:fillRect/>
        </a:stretch>
      </xdr:blipFill>
      <xdr:spPr>
        <a:xfrm>
          <a:off x="7143750" y="628650"/>
          <a:ext cx="177165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L83"/>
  <sheetViews>
    <sheetView tabSelected="1" workbookViewId="0" topLeftCell="A1">
      <selection activeCell="B15" sqref="B15"/>
    </sheetView>
  </sheetViews>
  <sheetFormatPr defaultColWidth="9.140625" defaultRowHeight="12.75"/>
  <cols>
    <col min="1" max="1" width="4.28125" style="1" customWidth="1"/>
    <col min="2" max="2" width="30.8515625" style="20" customWidth="1"/>
    <col min="3" max="3" width="8.140625" style="20" customWidth="1"/>
    <col min="4" max="4" width="18.28125" style="20" customWidth="1"/>
    <col min="5" max="5" width="42.7109375" style="20" customWidth="1"/>
    <col min="6" max="6" width="23.57421875" style="20" hidden="1" customWidth="1"/>
    <col min="7" max="8" width="9.140625" style="20" hidden="1" customWidth="1"/>
    <col min="9" max="9" width="7.00390625" style="20" customWidth="1"/>
    <col min="10" max="16384" width="9.140625" style="20" customWidth="1"/>
  </cols>
  <sheetData>
    <row r="1" ht="23.25" customHeight="1">
      <c r="A1" s="19" t="s">
        <v>115</v>
      </c>
    </row>
    <row r="2" spans="1:2" ht="23.25" customHeight="1">
      <c r="A2" s="19"/>
      <c r="B2" s="21" t="s">
        <v>116</v>
      </c>
    </row>
    <row r="3" spans="1:5" s="23" customFormat="1" ht="18.75" customHeight="1">
      <c r="A3" s="22" t="s">
        <v>117</v>
      </c>
      <c r="B3" s="79" t="s">
        <v>118</v>
      </c>
      <c r="C3" s="80"/>
      <c r="D3" s="80"/>
      <c r="E3" s="81"/>
    </row>
    <row r="4" spans="1:8" ht="21.75" customHeight="1">
      <c r="A4" s="24">
        <v>1</v>
      </c>
      <c r="B4" s="25" t="s">
        <v>119</v>
      </c>
      <c r="C4" s="26" t="s">
        <v>113</v>
      </c>
      <c r="D4" s="89" t="s">
        <v>186</v>
      </c>
      <c r="E4" s="89"/>
      <c r="F4" s="27" t="str">
        <f>UPPER(D4)</f>
        <v>B.MALLIKARJUN</v>
      </c>
      <c r="G4" s="64">
        <v>6700</v>
      </c>
      <c r="H4" s="64">
        <v>6900</v>
      </c>
    </row>
    <row r="5" spans="1:8" ht="22.5" customHeight="1">
      <c r="A5" s="24">
        <v>2</v>
      </c>
      <c r="B5" s="28" t="s">
        <v>120</v>
      </c>
      <c r="C5" s="89" t="s">
        <v>121</v>
      </c>
      <c r="D5" s="89"/>
      <c r="E5" s="26" t="s">
        <v>187</v>
      </c>
      <c r="G5" s="64">
        <v>6900</v>
      </c>
      <c r="H5" s="64">
        <v>7100</v>
      </c>
    </row>
    <row r="6" spans="1:8" ht="25.5" customHeight="1">
      <c r="A6" s="24">
        <v>3</v>
      </c>
      <c r="B6" s="28" t="s">
        <v>122</v>
      </c>
      <c r="C6" s="78">
        <v>40365</v>
      </c>
      <c r="D6" s="78"/>
      <c r="E6" s="78"/>
      <c r="F6" s="20" t="str">
        <f>UPPER(B10)</f>
        <v>MANDAL</v>
      </c>
      <c r="G6" s="64">
        <v>7100</v>
      </c>
      <c r="H6" s="64">
        <v>7300</v>
      </c>
    </row>
    <row r="7" spans="1:8" s="31" customFormat="1" ht="22.5" customHeight="1">
      <c r="A7" s="22" t="s">
        <v>123</v>
      </c>
      <c r="B7" s="29" t="s">
        <v>124</v>
      </c>
      <c r="C7" s="90" t="s">
        <v>125</v>
      </c>
      <c r="D7" s="91"/>
      <c r="E7" s="30" t="s">
        <v>126</v>
      </c>
      <c r="F7" s="27" t="str">
        <f>UPPER(E9)</f>
        <v>GHS SAPTHAGIRI COLONY</v>
      </c>
      <c r="G7" s="64">
        <v>7300</v>
      </c>
      <c r="H7" s="64">
        <v>7520</v>
      </c>
    </row>
    <row r="8" spans="1:8" ht="23.25" customHeight="1">
      <c r="A8" s="24">
        <v>1</v>
      </c>
      <c r="B8" s="28" t="s">
        <v>1</v>
      </c>
      <c r="C8" s="89" t="s">
        <v>127</v>
      </c>
      <c r="D8" s="89"/>
      <c r="E8" s="26" t="s">
        <v>190</v>
      </c>
      <c r="F8" s="32" t="str">
        <f>UPPER(E10)</f>
        <v>KARIMNAGAR</v>
      </c>
      <c r="G8" s="64">
        <v>7520</v>
      </c>
      <c r="H8" s="64">
        <v>7740</v>
      </c>
    </row>
    <row r="9" spans="1:8" ht="25.5" customHeight="1">
      <c r="A9" s="24">
        <v>2</v>
      </c>
      <c r="B9" s="28" t="s">
        <v>128</v>
      </c>
      <c r="C9" s="89" t="s">
        <v>188</v>
      </c>
      <c r="D9" s="89"/>
      <c r="E9" s="26" t="s">
        <v>191</v>
      </c>
      <c r="F9" s="27" t="str">
        <f>CONCATENATE(D21,"-",D22,"-",D23)</f>
        <v>06-07-2010</v>
      </c>
      <c r="G9" s="64">
        <v>7740</v>
      </c>
      <c r="H9" s="64">
        <v>7960</v>
      </c>
    </row>
    <row r="10" spans="1:12" ht="33" customHeight="1">
      <c r="A10" s="24">
        <v>3</v>
      </c>
      <c r="B10" s="28" t="s">
        <v>129</v>
      </c>
      <c r="C10" s="89" t="s">
        <v>189</v>
      </c>
      <c r="D10" s="89"/>
      <c r="E10" s="26" t="s">
        <v>114</v>
      </c>
      <c r="F10" s="27" t="str">
        <f>CONCATENATE(D18,"-",D19,"-",D20)</f>
        <v>01-12-2010</v>
      </c>
      <c r="G10" s="64">
        <v>7960</v>
      </c>
      <c r="H10" s="64">
        <v>8200</v>
      </c>
      <c r="I10" s="85" t="s">
        <v>149</v>
      </c>
      <c r="J10" s="86"/>
      <c r="K10" s="86"/>
      <c r="L10" s="86"/>
    </row>
    <row r="11" spans="1:12" ht="26.25" customHeight="1">
      <c r="A11" s="24">
        <v>4</v>
      </c>
      <c r="B11" s="28" t="s">
        <v>130</v>
      </c>
      <c r="C11" s="89" t="s">
        <v>192</v>
      </c>
      <c r="D11" s="89"/>
      <c r="E11" s="110" t="str">
        <f>IF(C15&lt;4,"14860-39540","18030-43630")</f>
        <v>14860-39540</v>
      </c>
      <c r="F11" s="27" t="str">
        <f>CONCATENATE(D18,"-",D19,"-",D20+1)</f>
        <v>01-12-2011</v>
      </c>
      <c r="G11" s="64">
        <v>8200</v>
      </c>
      <c r="H11" s="64">
        <v>8440</v>
      </c>
      <c r="I11" s="87" t="s">
        <v>131</v>
      </c>
      <c r="J11" s="88"/>
      <c r="K11" s="88"/>
      <c r="L11" s="88"/>
    </row>
    <row r="12" spans="1:8" ht="27" customHeight="1">
      <c r="A12" s="24">
        <v>5</v>
      </c>
      <c r="B12" s="28" t="s">
        <v>132</v>
      </c>
      <c r="C12" s="89">
        <v>14860</v>
      </c>
      <c r="D12" s="89"/>
      <c r="E12" s="33">
        <f>'Intial fixation'!J33</f>
        <v>15280</v>
      </c>
      <c r="F12" s="27" t="str">
        <f>CONCATENATE(D21,"-",D22,"-",D23+1)</f>
        <v>06-07-2011</v>
      </c>
      <c r="G12" s="64">
        <v>8440</v>
      </c>
      <c r="H12" s="64">
        <v>8680</v>
      </c>
    </row>
    <row r="13" spans="1:12" ht="24.75" customHeight="1">
      <c r="A13" s="24">
        <v>6</v>
      </c>
      <c r="B13" s="28" t="s">
        <v>133</v>
      </c>
      <c r="C13" s="78">
        <v>40513</v>
      </c>
      <c r="D13" s="78"/>
      <c r="E13" s="34" t="str">
        <f>'Full fixation'!J41</f>
        <v>01-12-2011</v>
      </c>
      <c r="F13" s="27" t="str">
        <f>CONCATENATE("01","-",D19,"-",D20)</f>
        <v>01-12-2010</v>
      </c>
      <c r="G13" s="64">
        <v>8680</v>
      </c>
      <c r="H13" s="64">
        <v>8940</v>
      </c>
      <c r="I13" s="73" t="s">
        <v>103</v>
      </c>
      <c r="J13" s="73"/>
      <c r="K13" s="73"/>
      <c r="L13" s="73"/>
    </row>
    <row r="14" spans="1:12" s="31" customFormat="1" ht="23.25" customHeight="1">
      <c r="A14" s="22" t="s">
        <v>134</v>
      </c>
      <c r="B14" s="82" t="s">
        <v>135</v>
      </c>
      <c r="C14" s="83"/>
      <c r="D14" s="83"/>
      <c r="E14" s="84"/>
      <c r="F14" s="31" t="str">
        <f>IF(C15=1,"Head Master",IF(C15=2,"Mandal Educational Officer",IF(C15=3,"Head Mistress",IF(C15=4,"Dy Educational Officer"," "))))</f>
        <v>Head Mistress</v>
      </c>
      <c r="G14" s="64">
        <v>8940</v>
      </c>
      <c r="H14" s="64">
        <v>9200</v>
      </c>
      <c r="I14" s="74" t="s">
        <v>136</v>
      </c>
      <c r="J14" s="75"/>
      <c r="K14" s="75"/>
      <c r="L14" s="75"/>
    </row>
    <row r="15" spans="1:12" ht="23.25" customHeight="1">
      <c r="A15" s="24">
        <v>1</v>
      </c>
      <c r="B15" s="28" t="s">
        <v>137</v>
      </c>
      <c r="C15" s="35">
        <v>3</v>
      </c>
      <c r="D15" s="92" t="str">
        <f>UPPER(F14)</f>
        <v>HEAD MISTRESS</v>
      </c>
      <c r="E15" s="93"/>
      <c r="G15" s="64">
        <v>9200</v>
      </c>
      <c r="H15" s="64">
        <v>9460</v>
      </c>
      <c r="I15" s="76" t="s">
        <v>107</v>
      </c>
      <c r="J15" s="77"/>
      <c r="K15" s="77"/>
      <c r="L15" s="77"/>
    </row>
    <row r="16" spans="1:12" ht="24.75" customHeight="1">
      <c r="A16" s="24">
        <v>2</v>
      </c>
      <c r="B16" s="28" t="s">
        <v>138</v>
      </c>
      <c r="C16" s="94" t="str">
        <f>CONCATENATE(E9,"  Mdl.",E10)</f>
        <v>GHS Sapthagiri Colony  Mdl.Karimnagar</v>
      </c>
      <c r="D16" s="95"/>
      <c r="E16" s="95"/>
      <c r="G16" s="64">
        <v>9460</v>
      </c>
      <c r="H16" s="64">
        <v>9740</v>
      </c>
      <c r="I16" s="74" t="s">
        <v>112</v>
      </c>
      <c r="J16" s="75"/>
      <c r="K16" s="75"/>
      <c r="L16" s="75"/>
    </row>
    <row r="17" spans="1:8" ht="18.75" customHeight="1">
      <c r="A17" s="24">
        <v>3</v>
      </c>
      <c r="B17" s="28" t="s">
        <v>139</v>
      </c>
      <c r="C17" s="26" t="s">
        <v>140</v>
      </c>
      <c r="D17" s="26" t="s">
        <v>193</v>
      </c>
      <c r="E17" s="26" t="s">
        <v>194</v>
      </c>
      <c r="G17" s="64">
        <v>9740</v>
      </c>
      <c r="H17" s="64">
        <v>10020</v>
      </c>
    </row>
    <row r="18" spans="3:8" ht="15" hidden="1">
      <c r="C18" s="20">
        <f>DAY(C13)</f>
        <v>1</v>
      </c>
      <c r="D18" s="20" t="str">
        <f>IF(C18&lt;10,CONCATENATE(0,C18),C18)</f>
        <v>01</v>
      </c>
      <c r="G18" s="64">
        <v>10020</v>
      </c>
      <c r="H18" s="64">
        <v>10300</v>
      </c>
    </row>
    <row r="19" spans="3:8" ht="15" hidden="1">
      <c r="C19" s="20">
        <f>MONTH(C13)</f>
        <v>12</v>
      </c>
      <c r="D19" s="20">
        <f>IF(C19&lt;10,CONCATENATE(0,C19),C19)</f>
        <v>12</v>
      </c>
      <c r="G19" s="64">
        <v>10300</v>
      </c>
      <c r="H19" s="64">
        <v>10600</v>
      </c>
    </row>
    <row r="20" spans="4:8" ht="15" hidden="1">
      <c r="D20" s="36">
        <f>YEAR(C13)</f>
        <v>2010</v>
      </c>
      <c r="G20" s="64">
        <v>10600</v>
      </c>
      <c r="H20" s="64">
        <v>10900</v>
      </c>
    </row>
    <row r="21" spans="3:8" ht="15" hidden="1">
      <c r="C21" s="20">
        <f>DAY(C6)</f>
        <v>6</v>
      </c>
      <c r="D21" s="36" t="str">
        <f>IF(C21&lt;10,CONCATENATE(0,C21),C21)</f>
        <v>06</v>
      </c>
      <c r="G21" s="64">
        <v>10900</v>
      </c>
      <c r="H21" s="64">
        <v>11200</v>
      </c>
    </row>
    <row r="22" spans="3:8" ht="15" hidden="1">
      <c r="C22" s="20">
        <f>MONTH(C6)</f>
        <v>7</v>
      </c>
      <c r="D22" s="36" t="str">
        <f>IF(C22&lt;10,CONCATENATE(0,C22),C22)</f>
        <v>07</v>
      </c>
      <c r="G22" s="64">
        <v>11200</v>
      </c>
      <c r="H22" s="64">
        <v>11530</v>
      </c>
    </row>
    <row r="23" spans="4:8" ht="15" hidden="1">
      <c r="D23" s="36">
        <f>YEAR(C6)</f>
        <v>2010</v>
      </c>
      <c r="G23" s="64">
        <v>11530</v>
      </c>
      <c r="H23" s="64">
        <v>11860</v>
      </c>
    </row>
    <row r="24" spans="7:8" ht="15">
      <c r="G24" s="64">
        <v>11860</v>
      </c>
      <c r="H24" s="64">
        <v>12190</v>
      </c>
    </row>
    <row r="25" spans="1:8" ht="15">
      <c r="A25" s="37" t="s">
        <v>150</v>
      </c>
      <c r="G25" s="64">
        <v>12190</v>
      </c>
      <c r="H25" s="64">
        <v>12550</v>
      </c>
    </row>
    <row r="26" spans="1:8" ht="15">
      <c r="A26" s="38" t="s">
        <v>141</v>
      </c>
      <c r="G26" s="64">
        <v>12550</v>
      </c>
      <c r="H26" s="64">
        <v>12910</v>
      </c>
    </row>
    <row r="27" spans="1:8" ht="15">
      <c r="A27" s="31" t="s">
        <v>142</v>
      </c>
      <c r="G27" s="64">
        <v>12910</v>
      </c>
      <c r="H27" s="64">
        <v>13270</v>
      </c>
    </row>
    <row r="28" spans="1:8" ht="15">
      <c r="A28" s="39" t="s">
        <v>143</v>
      </c>
      <c r="G28" s="64">
        <v>13270</v>
      </c>
      <c r="H28" s="64">
        <v>13660</v>
      </c>
    </row>
    <row r="29" spans="1:8" ht="20.25" customHeight="1">
      <c r="A29" s="18" t="s">
        <v>144</v>
      </c>
      <c r="G29" s="64">
        <v>13660</v>
      </c>
      <c r="H29" s="64">
        <v>14050</v>
      </c>
    </row>
    <row r="30" spans="1:8" ht="15">
      <c r="A30" s="31" t="s">
        <v>145</v>
      </c>
      <c r="G30" s="64">
        <v>14050</v>
      </c>
      <c r="H30" s="64">
        <v>14440</v>
      </c>
    </row>
    <row r="31" spans="2:8" ht="15">
      <c r="B31" s="18" t="s">
        <v>146</v>
      </c>
      <c r="G31" s="64">
        <v>14440</v>
      </c>
      <c r="H31" s="64">
        <v>14860</v>
      </c>
    </row>
    <row r="32" spans="2:8" ht="15">
      <c r="B32" s="40" t="s">
        <v>147</v>
      </c>
      <c r="G32" s="64">
        <v>14860</v>
      </c>
      <c r="H32" s="64">
        <v>15280</v>
      </c>
    </row>
    <row r="33" spans="2:8" ht="15">
      <c r="B33" s="40" t="s">
        <v>148</v>
      </c>
      <c r="G33" s="64">
        <v>15280</v>
      </c>
      <c r="H33" s="64">
        <v>15700</v>
      </c>
    </row>
    <row r="34" spans="7:8" ht="15">
      <c r="G34" s="64">
        <v>15700</v>
      </c>
      <c r="H34" s="64">
        <v>16150</v>
      </c>
    </row>
    <row r="35" spans="7:8" ht="15">
      <c r="G35" s="64">
        <v>16150</v>
      </c>
      <c r="H35" s="64">
        <v>16600</v>
      </c>
    </row>
    <row r="36" spans="7:8" ht="15">
      <c r="G36" s="64">
        <v>16600</v>
      </c>
      <c r="H36" s="64">
        <v>17050</v>
      </c>
    </row>
    <row r="37" spans="7:8" ht="15">
      <c r="G37" s="64">
        <v>17050</v>
      </c>
      <c r="H37" s="64">
        <v>17540</v>
      </c>
    </row>
    <row r="38" spans="7:8" ht="15">
      <c r="G38" s="64">
        <v>17540</v>
      </c>
      <c r="H38" s="64">
        <v>18030</v>
      </c>
    </row>
    <row r="39" spans="7:8" ht="15">
      <c r="G39" s="64">
        <v>18030</v>
      </c>
      <c r="H39" s="64">
        <v>18520</v>
      </c>
    </row>
    <row r="40" spans="7:8" ht="15">
      <c r="G40" s="64">
        <v>18520</v>
      </c>
      <c r="H40" s="64">
        <v>19050</v>
      </c>
    </row>
    <row r="41" spans="7:8" ht="15">
      <c r="G41" s="64">
        <v>19050</v>
      </c>
      <c r="H41" s="64">
        <v>19580</v>
      </c>
    </row>
    <row r="42" spans="7:8" ht="15">
      <c r="G42" s="64">
        <v>19580</v>
      </c>
      <c r="H42" s="64">
        <v>20110</v>
      </c>
    </row>
    <row r="43" spans="7:8" ht="15">
      <c r="G43" s="64">
        <v>20110</v>
      </c>
      <c r="H43" s="64">
        <v>20680</v>
      </c>
    </row>
    <row r="44" spans="7:8" ht="15">
      <c r="G44" s="64">
        <v>20680</v>
      </c>
      <c r="H44" s="64">
        <v>21250</v>
      </c>
    </row>
    <row r="45" spans="7:8" ht="15">
      <c r="G45" s="64">
        <v>21250</v>
      </c>
      <c r="H45" s="64">
        <v>21820</v>
      </c>
    </row>
    <row r="46" spans="7:8" ht="15">
      <c r="G46" s="64">
        <v>21820</v>
      </c>
      <c r="H46" s="64">
        <v>22430</v>
      </c>
    </row>
    <row r="47" spans="7:8" ht="15">
      <c r="G47" s="64">
        <v>22430</v>
      </c>
      <c r="H47" s="64">
        <v>23040</v>
      </c>
    </row>
    <row r="48" spans="7:8" ht="15">
      <c r="G48" s="64">
        <v>23040</v>
      </c>
      <c r="H48" s="64">
        <v>23650</v>
      </c>
    </row>
    <row r="49" spans="7:8" ht="15">
      <c r="G49" s="64">
        <v>23650</v>
      </c>
      <c r="H49" s="64">
        <v>24300</v>
      </c>
    </row>
    <row r="50" spans="7:8" ht="15">
      <c r="G50" s="64">
        <v>24300</v>
      </c>
      <c r="H50" s="64">
        <v>24950</v>
      </c>
    </row>
    <row r="51" spans="7:8" ht="15">
      <c r="G51" s="64">
        <v>24950</v>
      </c>
      <c r="H51" s="64">
        <v>25600</v>
      </c>
    </row>
    <row r="52" spans="7:8" ht="15">
      <c r="G52" s="64">
        <v>25600</v>
      </c>
      <c r="H52" s="64">
        <v>26300</v>
      </c>
    </row>
    <row r="53" spans="7:8" ht="15">
      <c r="G53" s="64">
        <v>26300</v>
      </c>
      <c r="H53" s="64">
        <v>27000</v>
      </c>
    </row>
    <row r="54" spans="7:8" ht="15">
      <c r="G54" s="64">
        <v>27000</v>
      </c>
      <c r="H54" s="64">
        <v>27700</v>
      </c>
    </row>
    <row r="55" spans="7:8" ht="15">
      <c r="G55" s="64">
        <v>27700</v>
      </c>
      <c r="H55" s="64">
        <v>28450</v>
      </c>
    </row>
    <row r="56" spans="7:8" ht="15">
      <c r="G56" s="64">
        <v>28450</v>
      </c>
      <c r="H56" s="64">
        <v>29200</v>
      </c>
    </row>
    <row r="57" spans="7:8" ht="15">
      <c r="G57" s="64">
        <v>29200</v>
      </c>
      <c r="H57" s="64">
        <v>29950</v>
      </c>
    </row>
    <row r="58" spans="7:8" ht="15">
      <c r="G58" s="64">
        <v>29950</v>
      </c>
      <c r="H58" s="64">
        <v>30750</v>
      </c>
    </row>
    <row r="59" spans="7:8" ht="15">
      <c r="G59" s="64">
        <v>30750</v>
      </c>
      <c r="H59" s="64">
        <v>31550</v>
      </c>
    </row>
    <row r="60" spans="7:8" ht="15">
      <c r="G60" s="64">
        <v>31550</v>
      </c>
      <c r="H60" s="64">
        <v>32350</v>
      </c>
    </row>
    <row r="61" spans="7:8" ht="15">
      <c r="G61" s="64">
        <v>32350</v>
      </c>
      <c r="H61" s="64">
        <v>33200</v>
      </c>
    </row>
    <row r="62" spans="7:8" ht="15">
      <c r="G62" s="64">
        <v>33200</v>
      </c>
      <c r="H62" s="64">
        <v>34050</v>
      </c>
    </row>
    <row r="63" spans="7:8" ht="15">
      <c r="G63" s="64">
        <v>34050</v>
      </c>
      <c r="H63" s="64">
        <v>34900</v>
      </c>
    </row>
    <row r="64" spans="7:8" ht="15">
      <c r="G64" s="64">
        <v>34900</v>
      </c>
      <c r="H64" s="64">
        <v>35800</v>
      </c>
    </row>
    <row r="65" spans="7:8" ht="15">
      <c r="G65" s="64">
        <v>35800</v>
      </c>
      <c r="H65" s="64">
        <v>36700</v>
      </c>
    </row>
    <row r="66" spans="7:8" ht="15">
      <c r="G66" s="64">
        <v>36700</v>
      </c>
      <c r="H66" s="64">
        <v>37600</v>
      </c>
    </row>
    <row r="67" spans="7:8" ht="15">
      <c r="G67" s="64">
        <v>37600</v>
      </c>
      <c r="H67" s="64">
        <v>38570</v>
      </c>
    </row>
    <row r="68" spans="7:8" ht="15">
      <c r="G68" s="64">
        <v>38570</v>
      </c>
      <c r="H68" s="64">
        <v>39540</v>
      </c>
    </row>
    <row r="69" spans="7:8" ht="15">
      <c r="G69" s="64">
        <v>39540</v>
      </c>
      <c r="H69" s="64">
        <v>40510</v>
      </c>
    </row>
    <row r="70" spans="7:8" ht="15">
      <c r="G70" s="64">
        <v>40510</v>
      </c>
      <c r="H70" s="64">
        <v>41550</v>
      </c>
    </row>
    <row r="71" spans="7:8" ht="15">
      <c r="G71" s="64">
        <v>41550</v>
      </c>
      <c r="H71" s="64">
        <v>42590</v>
      </c>
    </row>
    <row r="72" spans="7:8" ht="15">
      <c r="G72" s="64">
        <v>42590</v>
      </c>
      <c r="H72" s="64">
        <v>43630</v>
      </c>
    </row>
    <row r="73" spans="7:8" ht="15">
      <c r="G73" s="64">
        <v>43630</v>
      </c>
      <c r="H73" s="64">
        <v>44740</v>
      </c>
    </row>
    <row r="74" spans="7:8" ht="15">
      <c r="G74" s="64">
        <v>44740</v>
      </c>
      <c r="H74" s="64">
        <v>45850</v>
      </c>
    </row>
    <row r="75" spans="7:8" ht="15">
      <c r="G75" s="64">
        <v>45850</v>
      </c>
      <c r="H75" s="64">
        <v>46960</v>
      </c>
    </row>
    <row r="76" spans="7:8" ht="15">
      <c r="G76" s="64">
        <v>46960</v>
      </c>
      <c r="H76" s="64">
        <v>48160</v>
      </c>
    </row>
    <row r="77" spans="7:8" ht="15">
      <c r="G77" s="64">
        <v>48160</v>
      </c>
      <c r="H77" s="64">
        <v>49360</v>
      </c>
    </row>
    <row r="78" spans="7:8" ht="15">
      <c r="G78" s="64">
        <v>49360</v>
      </c>
      <c r="H78" s="64">
        <v>50560</v>
      </c>
    </row>
    <row r="79" spans="7:8" ht="15">
      <c r="G79" s="64">
        <v>50560</v>
      </c>
      <c r="H79" s="64">
        <v>51760</v>
      </c>
    </row>
    <row r="80" spans="7:8" ht="15">
      <c r="G80" s="64">
        <v>51760</v>
      </c>
      <c r="H80" s="64">
        <v>53060</v>
      </c>
    </row>
    <row r="81" spans="7:8" ht="15">
      <c r="G81" s="64">
        <v>53060</v>
      </c>
      <c r="H81" s="64">
        <v>54360</v>
      </c>
    </row>
    <row r="82" spans="7:8" ht="15">
      <c r="G82" s="64">
        <v>54360</v>
      </c>
      <c r="H82" s="64">
        <v>55660</v>
      </c>
    </row>
    <row r="83" ht="15">
      <c r="G83" s="64">
        <v>55660</v>
      </c>
    </row>
  </sheetData>
  <sheetProtection password="D358" sheet="1" objects="1" scenarios="1"/>
  <protectedRanges>
    <protectedRange sqref="E11" name="Range2"/>
    <protectedRange sqref="C4:E6 C8:D13 E8:E10 C17:E17 C15:C16" name="Range1"/>
  </protectedRanges>
  <mergeCells count="20">
    <mergeCell ref="C16:E16"/>
    <mergeCell ref="C6:E6"/>
    <mergeCell ref="C11:D11"/>
    <mergeCell ref="C10:D10"/>
    <mergeCell ref="C9:D9"/>
    <mergeCell ref="C8:D8"/>
    <mergeCell ref="B3:E3"/>
    <mergeCell ref="B14:E14"/>
    <mergeCell ref="I16:L16"/>
    <mergeCell ref="I10:L10"/>
    <mergeCell ref="I11:L11"/>
    <mergeCell ref="C5:D5"/>
    <mergeCell ref="C7:D7"/>
    <mergeCell ref="D4:E4"/>
    <mergeCell ref="C12:D12"/>
    <mergeCell ref="D15:E15"/>
    <mergeCell ref="I13:L13"/>
    <mergeCell ref="I14:L14"/>
    <mergeCell ref="I15:L15"/>
    <mergeCell ref="C13:D13"/>
  </mergeCells>
  <dataValidations count="2">
    <dataValidation type="whole" allowBlank="1" showInputMessage="1" showErrorMessage="1" sqref="C15">
      <formula1>1</formula1>
      <formula2>4</formula2>
    </dataValidation>
    <dataValidation type="whole" operator="greaterThanOrEqual" allowBlank="1" showInputMessage="1" showErrorMessage="1" sqref="C12:D12">
      <formula1>7015</formula1>
    </dataValidation>
  </dataValidations>
  <printOptions/>
  <pageMargins left="0.75" right="0.75" top="1" bottom="1" header="0.5" footer="0.5"/>
  <pageSetup horizontalDpi="600" verticalDpi="600" orientation="portrait" paperSize="5" r:id="rId4"/>
  <drawing r:id="rId3"/>
  <legacyDrawing r:id="rId2"/>
</worksheet>
</file>

<file path=xl/worksheets/sheet2.xml><?xml version="1.0" encoding="utf-8"?>
<worksheet xmlns="http://schemas.openxmlformats.org/spreadsheetml/2006/main" xmlns:r="http://schemas.openxmlformats.org/officeDocument/2006/relationships">
  <dimension ref="A1:L50"/>
  <sheetViews>
    <sheetView workbookViewId="0" topLeftCell="A1">
      <selection activeCell="D9" sqref="D9:D11"/>
    </sheetView>
  </sheetViews>
  <sheetFormatPr defaultColWidth="9.140625" defaultRowHeight="12.75"/>
  <cols>
    <col min="1" max="1" width="6.57421875" style="41" customWidth="1"/>
    <col min="2" max="2" width="3.00390625" style="41" customWidth="1"/>
    <col min="3" max="3" width="7.28125" style="41" customWidth="1"/>
    <col min="4" max="7" width="9.140625" style="41" customWidth="1"/>
    <col min="8" max="8" width="13.28125" style="41" customWidth="1"/>
    <col min="9" max="9" width="3.140625" style="41" customWidth="1"/>
    <col min="10" max="10" width="25.28125" style="41" customWidth="1"/>
    <col min="11" max="11" width="9.140625" style="41" customWidth="1"/>
    <col min="12" max="12" width="11.7109375" style="41" hidden="1" customWidth="1"/>
    <col min="13" max="16384" width="9.140625" style="41" customWidth="1"/>
  </cols>
  <sheetData>
    <row r="1" spans="1:10" ht="18.75" customHeight="1">
      <c r="A1" s="99" t="str">
        <f>UPPER(CONCATENATE("PROCEEDINGS OF THE ",'DATA 1'!D15," ",'DATA 1'!C16))</f>
        <v>PROCEEDINGS OF THE HEAD MISTRESS GHS SAPTHAGIRI COLONY  MDL.KARIMNAGAR</v>
      </c>
      <c r="B1" s="99"/>
      <c r="C1" s="99"/>
      <c r="D1" s="99"/>
      <c r="E1" s="99"/>
      <c r="F1" s="99"/>
      <c r="G1" s="99"/>
      <c r="H1" s="99"/>
      <c r="I1" s="99"/>
      <c r="J1" s="99"/>
    </row>
    <row r="2" spans="1:10" ht="19.5" customHeight="1">
      <c r="A2" s="100" t="str">
        <f>CONCATENATE("Present ",'DATA 1'!C17," ",'DATA 1'!D17,", ",'DATA 1'!E17)</f>
        <v>Present Smt Ch.Srikantha, B.Sc.,B.Ed</v>
      </c>
      <c r="B2" s="100"/>
      <c r="C2" s="100"/>
      <c r="D2" s="100"/>
      <c r="E2" s="100"/>
      <c r="F2" s="100"/>
      <c r="G2" s="100"/>
      <c r="H2" s="100"/>
      <c r="I2" s="100"/>
      <c r="J2" s="100"/>
    </row>
    <row r="3" spans="1:10" ht="13.5" customHeight="1">
      <c r="A3" s="42"/>
      <c r="B3" s="42"/>
      <c r="C3" s="42"/>
      <c r="D3" s="42"/>
      <c r="E3" s="42"/>
      <c r="F3" s="42"/>
      <c r="G3" s="42"/>
      <c r="H3" s="42"/>
      <c r="I3" s="42"/>
      <c r="J3" s="42"/>
    </row>
    <row r="4" spans="1:8" s="43" customFormat="1" ht="16.5" customHeight="1">
      <c r="A4" s="43" t="s">
        <v>151</v>
      </c>
      <c r="H4" s="44" t="s">
        <v>152</v>
      </c>
    </row>
    <row r="5" ht="10.5" customHeight="1"/>
    <row r="6" spans="3:12" ht="15.75" customHeight="1">
      <c r="C6" s="45" t="s">
        <v>153</v>
      </c>
      <c r="D6" s="101" t="str">
        <f>CONCATENATE($L$6," - ",'DATA 1'!C4," ",'DATA 1'!D4,"  promoted as ",'DATA 1'!E8," - Initial Fixation of pay in the promotion post - Orders -  Issued -  Reg.")</f>
        <v>APSESS - Sri B.MALLIKARJUN  promoted as SA(BS) - Initial Fixation of pay in the promotion post - Orders -  Issued -  Reg.</v>
      </c>
      <c r="E6" s="101"/>
      <c r="F6" s="101"/>
      <c r="G6" s="101"/>
      <c r="H6" s="101"/>
      <c r="I6" s="101"/>
      <c r="J6" s="101"/>
      <c r="L6" s="41" t="str">
        <f>IF('DATA 1'!C15=4,"APES","APSESS")</f>
        <v>APSESS</v>
      </c>
    </row>
    <row r="7" spans="4:10" ht="15.75" customHeight="1">
      <c r="D7" s="101"/>
      <c r="E7" s="101"/>
      <c r="F7" s="101"/>
      <c r="G7" s="101"/>
      <c r="H7" s="101"/>
      <c r="I7" s="101"/>
      <c r="J7" s="101"/>
    </row>
    <row r="8" spans="4:12" ht="14.25" customHeight="1" hidden="1">
      <c r="D8" s="101"/>
      <c r="E8" s="101"/>
      <c r="F8" s="101"/>
      <c r="G8" s="101"/>
      <c r="H8" s="101"/>
      <c r="I8" s="101"/>
      <c r="J8" s="101"/>
      <c r="L8" s="41" t="str">
        <f>UPPER('DATA 1'!C16)</f>
        <v>GHS SAPTHAGIRI COLONY  MDL.KARIMNAGAR</v>
      </c>
    </row>
    <row r="9" spans="3:6" ht="18" customHeight="1">
      <c r="C9" s="45" t="s">
        <v>154</v>
      </c>
      <c r="D9" s="46" t="s">
        <v>195</v>
      </c>
      <c r="E9" s="47"/>
      <c r="F9" s="47"/>
    </row>
    <row r="10" spans="4:6" ht="18" customHeight="1">
      <c r="D10" s="46" t="s">
        <v>196</v>
      </c>
      <c r="E10" s="47"/>
      <c r="F10" s="47"/>
    </row>
    <row r="11" spans="4:5" ht="18" customHeight="1">
      <c r="D11" s="46" t="s">
        <v>197</v>
      </c>
      <c r="E11" s="47"/>
    </row>
    <row r="12" spans="4:5" ht="18" customHeight="1">
      <c r="D12" s="46" t="str">
        <f>CONCATENATE("4.",'DATA 1'!C5," ",'DATA 1'!E5)</f>
        <v>4.D.E.O.,Karimnagar Proc Rc No.632/A6/E2/A3/2010, Dt.05-07-2010</v>
      </c>
      <c r="E12" s="47"/>
    </row>
    <row r="13" spans="4:6" ht="18" customHeight="1">
      <c r="D13" s="48" t="s">
        <v>155</v>
      </c>
      <c r="E13" s="47"/>
      <c r="F13" s="47"/>
    </row>
    <row r="14" spans="4:6" ht="10.5" customHeight="1">
      <c r="D14" s="48"/>
      <c r="E14" s="47"/>
      <c r="F14" s="47"/>
    </row>
    <row r="15" spans="1:10" ht="16.5" customHeight="1">
      <c r="A15" s="102" t="s">
        <v>156</v>
      </c>
      <c r="B15" s="102"/>
      <c r="C15" s="102"/>
      <c r="D15" s="102"/>
      <c r="E15" s="102"/>
      <c r="F15" s="102"/>
      <c r="G15" s="102"/>
      <c r="H15" s="102"/>
      <c r="I15" s="102"/>
      <c r="J15" s="102"/>
    </row>
    <row r="16" ht="17.25" customHeight="1">
      <c r="A16" s="49" t="s">
        <v>157</v>
      </c>
    </row>
    <row r="17" spans="1:10" ht="15.75" customHeight="1">
      <c r="A17" s="103" t="str">
        <f>CONCATENATE("                          As per the above subject the incumbent ",'DATA 1'!C4," ",'DATA 1'!F4," ",'DATA 1'!E8,", ",'DATA 1'!E9," Mdl.",'DATA 1'!E10,"  has submitted proposals for sanction of the ",'DATA 1'!E8," Post Scale of Rupees ",'DATA 1'!E11," and for intial pay fixation as the incumbent has been promoted on temporary basis to the ",'DATA 1'!E8," Post vide Ref.No.4 cited above.  The incumbent has exercised option to fix his pay as per FR 22 B on the date of his Normal increment date ie. ",'DATA 1'!F10," in the lower scale vide Ref.No.5.")</f>
        <v>                          As per the above subject the incumbent Sri B.MALLIKARJUN SA(BS), GHS Sapthagiri Colony Mdl.Karimnagar  has submitted proposals for sanction of the SA(BS) Post Scale of Rupees 14860-39540 and for intial pay fixation as the incumbent has been promoted on temporary basis to the SA(BS) Post vide Ref.No.4 cited above.  The incumbent has exercised option to fix his pay as per FR 22 B on the date of his Normal increment date ie. 01-12-2010 in the lower scale vide Ref.No.5.</v>
      </c>
      <c r="B17" s="103"/>
      <c r="C17" s="103"/>
      <c r="D17" s="103"/>
      <c r="E17" s="103"/>
      <c r="F17" s="103"/>
      <c r="G17" s="103"/>
      <c r="H17" s="103"/>
      <c r="I17" s="103"/>
      <c r="J17" s="103"/>
    </row>
    <row r="18" spans="1:10" ht="15.75" customHeight="1">
      <c r="A18" s="103"/>
      <c r="B18" s="103"/>
      <c r="C18" s="103"/>
      <c r="D18" s="103"/>
      <c r="E18" s="103"/>
      <c r="F18" s="103"/>
      <c r="G18" s="103"/>
      <c r="H18" s="103"/>
      <c r="I18" s="103"/>
      <c r="J18" s="103"/>
    </row>
    <row r="19" spans="1:10" ht="15.75" customHeight="1">
      <c r="A19" s="103"/>
      <c r="B19" s="103"/>
      <c r="C19" s="103"/>
      <c r="D19" s="103"/>
      <c r="E19" s="103"/>
      <c r="F19" s="103"/>
      <c r="G19" s="103"/>
      <c r="H19" s="103"/>
      <c r="I19" s="103"/>
      <c r="J19" s="103"/>
    </row>
    <row r="20" spans="1:10" ht="15.75" customHeight="1">
      <c r="A20" s="103"/>
      <c r="B20" s="103"/>
      <c r="C20" s="103"/>
      <c r="D20" s="103"/>
      <c r="E20" s="103"/>
      <c r="F20" s="103"/>
      <c r="G20" s="103"/>
      <c r="H20" s="103"/>
      <c r="I20" s="103"/>
      <c r="J20" s="103"/>
    </row>
    <row r="21" spans="1:10" ht="30" customHeight="1">
      <c r="A21" s="103"/>
      <c r="B21" s="103"/>
      <c r="C21" s="103"/>
      <c r="D21" s="103"/>
      <c r="E21" s="103"/>
      <c r="F21" s="103"/>
      <c r="G21" s="103"/>
      <c r="H21" s="103"/>
      <c r="I21" s="103"/>
      <c r="J21" s="103"/>
    </row>
    <row r="22" spans="1:10" ht="6.75" customHeight="1">
      <c r="A22" s="65"/>
      <c r="B22" s="65"/>
      <c r="C22" s="65"/>
      <c r="D22" s="65"/>
      <c r="E22" s="65"/>
      <c r="F22" s="65"/>
      <c r="G22" s="65"/>
      <c r="H22" s="65"/>
      <c r="I22" s="65"/>
      <c r="J22" s="65"/>
    </row>
    <row r="23" spans="1:10" ht="15.75" customHeight="1">
      <c r="A23" s="103" t="str">
        <f>CONCATENATE("                      After considering the option exercised by the incumbent and in the light of Government Orders in force cited above, the ",'DATA 1'!F14," ",'DATA 1'!C16," is pleased to sanction the Promotion Scale of Rupees ",'DATA 1'!E11,"  to the incumbent with effect from his date of Normal increment in the lower scale i.e. on ",'DATA 1'!F10," and his initial Pay fixation as shown below.")</f>
        <v>                      After considering the option exercised by the incumbent and in the light of Government Orders in force cited above, the Head Mistress GHS Sapthagiri Colony  Mdl.Karimnagar is pleased to sanction the Promotion Scale of Rupees 14860-39540  to the incumbent with effect from his date of Normal increment in the lower scale i.e. on 01-12-2010 and his initial Pay fixation as shown below.</v>
      </c>
      <c r="B23" s="103"/>
      <c r="C23" s="103"/>
      <c r="D23" s="103"/>
      <c r="E23" s="103"/>
      <c r="F23" s="103"/>
      <c r="G23" s="103"/>
      <c r="H23" s="103"/>
      <c r="I23" s="103"/>
      <c r="J23" s="103"/>
    </row>
    <row r="24" spans="1:10" ht="15.75" customHeight="1">
      <c r="A24" s="103"/>
      <c r="B24" s="103"/>
      <c r="C24" s="103"/>
      <c r="D24" s="103"/>
      <c r="E24" s="103"/>
      <c r="F24" s="103"/>
      <c r="G24" s="103"/>
      <c r="H24" s="103"/>
      <c r="I24" s="103"/>
      <c r="J24" s="103"/>
    </row>
    <row r="25" spans="1:10" ht="15.75" customHeight="1">
      <c r="A25" s="103"/>
      <c r="B25" s="103"/>
      <c r="C25" s="103"/>
      <c r="D25" s="103"/>
      <c r="E25" s="103"/>
      <c r="F25" s="103"/>
      <c r="G25" s="103"/>
      <c r="H25" s="103"/>
      <c r="I25" s="103"/>
      <c r="J25" s="103"/>
    </row>
    <row r="26" spans="1:10" ht="23.25" customHeight="1">
      <c r="A26" s="103"/>
      <c r="B26" s="103"/>
      <c r="C26" s="103"/>
      <c r="D26" s="103"/>
      <c r="E26" s="103"/>
      <c r="F26" s="103"/>
      <c r="G26" s="103"/>
      <c r="H26" s="103"/>
      <c r="I26" s="103"/>
      <c r="J26" s="103"/>
    </row>
    <row r="27" ht="9.75" customHeight="1"/>
    <row r="28" spans="2:10" ht="19.5" customHeight="1">
      <c r="B28" s="41" t="s">
        <v>2</v>
      </c>
      <c r="C28" s="50" t="str">
        <f>CONCATENATE("Date of Promotion as ",'DATA 1'!E8)</f>
        <v>Date of Promotion as SA(BS)</v>
      </c>
      <c r="I28" s="51" t="s">
        <v>158</v>
      </c>
      <c r="J28" s="43" t="str">
        <f>'DATA 1'!F9</f>
        <v>06-07-2010</v>
      </c>
    </row>
    <row r="29" spans="2:10" ht="19.5" customHeight="1">
      <c r="B29" s="41" t="s">
        <v>3</v>
      </c>
      <c r="C29" s="50" t="s">
        <v>159</v>
      </c>
      <c r="I29" s="51" t="s">
        <v>158</v>
      </c>
      <c r="J29" s="43" t="str">
        <f>'DATA 1'!C11</f>
        <v>11530-33200</v>
      </c>
    </row>
    <row r="30" spans="2:10" ht="19.5" customHeight="1">
      <c r="B30" s="41" t="s">
        <v>160</v>
      </c>
      <c r="C30" s="50" t="s">
        <v>161</v>
      </c>
      <c r="I30" s="51" t="s">
        <v>158</v>
      </c>
      <c r="J30" s="43" t="str">
        <f>'DATA 1'!E11</f>
        <v>14860-39540</v>
      </c>
    </row>
    <row r="31" spans="2:10" ht="19.5" customHeight="1">
      <c r="B31" s="41" t="s">
        <v>162</v>
      </c>
      <c r="C31" s="96" t="str">
        <f>CONCATENATE("Existing Pay as on ",'DATA 1'!F9," in the ",'DATA 1'!C8," Post  in the scale of  ",'DATA 1'!C11)</f>
        <v>Existing Pay as on 06-07-2010 in the SGT Post  in the scale of  11530-33200</v>
      </c>
      <c r="D31" s="96"/>
      <c r="E31" s="96"/>
      <c r="F31" s="96"/>
      <c r="G31" s="96"/>
      <c r="H31" s="96"/>
      <c r="I31" s="51" t="s">
        <v>158</v>
      </c>
      <c r="J31" s="52">
        <f>'DATA 1'!C12</f>
        <v>14860</v>
      </c>
    </row>
    <row r="32" spans="3:8" ht="10.5" customHeight="1">
      <c r="C32" s="96"/>
      <c r="D32" s="96"/>
      <c r="E32" s="96"/>
      <c r="F32" s="96"/>
      <c r="G32" s="96"/>
      <c r="H32" s="96"/>
    </row>
    <row r="33" spans="2:10" ht="19.5" customHeight="1">
      <c r="B33" s="41" t="s">
        <v>163</v>
      </c>
      <c r="C33" s="96" t="str">
        <f>CONCATENATE("Pay fixed in the ",'DATA 1'!E8," Post under F.R. 22(a)(i) w.e.f. ",'DATA 1'!F9," in scale of ",'DATA 1'!E11)</f>
        <v>Pay fixed in the SA(BS) Post under F.R. 22(a)(i) w.e.f. 06-07-2010 in scale of 14860-39540</v>
      </c>
      <c r="D33" s="96"/>
      <c r="E33" s="96"/>
      <c r="F33" s="96"/>
      <c r="G33" s="96"/>
      <c r="H33" s="96"/>
      <c r="I33" s="51" t="s">
        <v>158</v>
      </c>
      <c r="J33" s="52">
        <f>LOOKUP(J31,'DATA 1'!G4:G82,'DATA 1'!H4:H82)</f>
        <v>15280</v>
      </c>
    </row>
    <row r="34" spans="3:8" ht="12.75" customHeight="1">
      <c r="C34" s="96"/>
      <c r="D34" s="96"/>
      <c r="E34" s="96"/>
      <c r="F34" s="96"/>
      <c r="G34" s="96"/>
      <c r="H34" s="96"/>
    </row>
    <row r="35" spans="2:10" ht="19.5" customHeight="1">
      <c r="B35" s="50" t="s">
        <v>164</v>
      </c>
      <c r="C35" s="50" t="s">
        <v>165</v>
      </c>
      <c r="D35" s="50"/>
      <c r="E35" s="50"/>
      <c r="F35" s="50"/>
      <c r="G35" s="50"/>
      <c r="H35" s="50"/>
      <c r="I35" s="50"/>
      <c r="J35" s="43" t="str">
        <f>J28</f>
        <v>06-07-2010</v>
      </c>
    </row>
    <row r="36" ht="9.75" customHeight="1">
      <c r="J36" s="50"/>
    </row>
    <row r="37" spans="1:10" ht="15.75" customHeight="1">
      <c r="A37" s="96" t="s">
        <v>166</v>
      </c>
      <c r="B37" s="96"/>
      <c r="C37" s="96"/>
      <c r="D37" s="96"/>
      <c r="E37" s="96"/>
      <c r="F37" s="96"/>
      <c r="G37" s="96"/>
      <c r="H37" s="96"/>
      <c r="I37" s="96"/>
      <c r="J37" s="96"/>
    </row>
    <row r="38" spans="1:10" ht="15.75" customHeight="1">
      <c r="A38" s="96"/>
      <c r="B38" s="96"/>
      <c r="C38" s="96"/>
      <c r="D38" s="96"/>
      <c r="E38" s="96"/>
      <c r="F38" s="96"/>
      <c r="G38" s="96"/>
      <c r="H38" s="96"/>
      <c r="I38" s="96"/>
      <c r="J38" s="96"/>
    </row>
    <row r="39" spans="1:10" ht="15.75" customHeight="1">
      <c r="A39" s="96"/>
      <c r="B39" s="96"/>
      <c r="C39" s="96"/>
      <c r="D39" s="96"/>
      <c r="E39" s="96"/>
      <c r="F39" s="96"/>
      <c r="G39" s="96"/>
      <c r="H39" s="96"/>
      <c r="I39" s="96"/>
      <c r="J39" s="96"/>
    </row>
    <row r="40" ht="9" customHeight="1"/>
    <row r="41" spans="1:10" ht="15.75" customHeight="1">
      <c r="A41" s="96" t="s">
        <v>167</v>
      </c>
      <c r="B41" s="96"/>
      <c r="C41" s="96"/>
      <c r="D41" s="96"/>
      <c r="E41" s="96"/>
      <c r="F41" s="96"/>
      <c r="G41" s="96"/>
      <c r="H41" s="96"/>
      <c r="I41" s="96"/>
      <c r="J41" s="96"/>
    </row>
    <row r="42" spans="1:10" ht="15.75" customHeight="1">
      <c r="A42" s="96"/>
      <c r="B42" s="96"/>
      <c r="C42" s="96"/>
      <c r="D42" s="96"/>
      <c r="E42" s="96"/>
      <c r="F42" s="96"/>
      <c r="G42" s="96"/>
      <c r="H42" s="96"/>
      <c r="I42" s="96"/>
      <c r="J42" s="96"/>
    </row>
    <row r="43" ht="15.75" customHeight="1"/>
    <row r="44" ht="15.75" customHeight="1" hidden="1"/>
    <row r="45" spans="8:10" ht="15.75" customHeight="1">
      <c r="H45" s="98" t="str">
        <f>'DATA 1'!F14</f>
        <v>Head Mistress</v>
      </c>
      <c r="I45" s="98"/>
      <c r="J45" s="98"/>
    </row>
    <row r="46" spans="1:10" ht="15.75" customHeight="1">
      <c r="A46" s="43" t="s">
        <v>0</v>
      </c>
      <c r="H46" s="97" t="str">
        <f>'DATA 1'!C16</f>
        <v>GHS Sapthagiri Colony  Mdl.Karimnagar</v>
      </c>
      <c r="I46" s="97"/>
      <c r="J46" s="97"/>
    </row>
    <row r="47" spans="1:10" ht="15.75" customHeight="1">
      <c r="A47" s="54" t="str">
        <f>CONCATENATE('DATA 1'!D4," ",'DATA 1'!E8,",  ",'DATA 1'!E9)</f>
        <v>B.MALLIKARJUN SA(BS),  GHS Sapthagiri Colony</v>
      </c>
      <c r="H47" s="97"/>
      <c r="I47" s="97"/>
      <c r="J47" s="97"/>
    </row>
    <row r="48" spans="1:10" ht="15.75" customHeight="1">
      <c r="A48" s="55" t="s">
        <v>168</v>
      </c>
      <c r="H48" s="53"/>
      <c r="I48" s="53"/>
      <c r="J48" s="53"/>
    </row>
    <row r="49" ht="15.75" customHeight="1">
      <c r="A49" s="41" t="s">
        <v>169</v>
      </c>
    </row>
    <row r="50" ht="15.75" customHeight="1">
      <c r="A50" s="41" t="s">
        <v>170</v>
      </c>
    </row>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sheetData>
  <sheetProtection password="CC21" sheet="1" objects="1" scenarios="1"/>
  <mergeCells count="13">
    <mergeCell ref="A17:J21"/>
    <mergeCell ref="A23:J26"/>
    <mergeCell ref="C31:H32"/>
    <mergeCell ref="C33:H34"/>
    <mergeCell ref="A1:J1"/>
    <mergeCell ref="A2:J2"/>
    <mergeCell ref="D6:J8"/>
    <mergeCell ref="A15:J15"/>
    <mergeCell ref="A37:J39"/>
    <mergeCell ref="H46:J46"/>
    <mergeCell ref="H47:J47"/>
    <mergeCell ref="A41:J42"/>
    <mergeCell ref="H45:J45"/>
  </mergeCells>
  <printOptions/>
  <pageMargins left="0.42" right="0.42" top="0.52" bottom="0.49" header="0.33" footer="0.2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55"/>
  <sheetViews>
    <sheetView workbookViewId="0" topLeftCell="A1">
      <selection activeCell="J9" sqref="J9"/>
    </sheetView>
  </sheetViews>
  <sheetFormatPr defaultColWidth="9.140625" defaultRowHeight="12.75"/>
  <cols>
    <col min="1" max="1" width="6.57421875" style="41" customWidth="1"/>
    <col min="2" max="2" width="3.00390625" style="41" customWidth="1"/>
    <col min="3" max="3" width="7.28125" style="41" customWidth="1"/>
    <col min="4" max="7" width="9.140625" style="41" customWidth="1"/>
    <col min="8" max="8" width="13.28125" style="41" customWidth="1"/>
    <col min="9" max="9" width="3.140625" style="41" customWidth="1"/>
    <col min="10" max="10" width="23.8515625" style="41" customWidth="1"/>
    <col min="11" max="11" width="9.140625" style="41" hidden="1" customWidth="1"/>
    <col min="12" max="16384" width="9.140625" style="41" customWidth="1"/>
  </cols>
  <sheetData>
    <row r="1" spans="1:10" ht="16.5" customHeight="1">
      <c r="A1" s="99" t="str">
        <f>CONCATENATE("PROCEEDINGS OF THE ",'DATA 1'!D15,", ",UPPER('DATA 1'!C16))</f>
        <v>PROCEEDINGS OF THE HEAD MISTRESS, GHS SAPTHAGIRI COLONY  MDL.KARIMNAGAR</v>
      </c>
      <c r="B1" s="99"/>
      <c r="C1" s="99"/>
      <c r="D1" s="99"/>
      <c r="E1" s="99"/>
      <c r="F1" s="99"/>
      <c r="G1" s="99"/>
      <c r="H1" s="99"/>
      <c r="I1" s="99"/>
      <c r="J1" s="99"/>
    </row>
    <row r="2" spans="2:10" ht="16.5" customHeight="1">
      <c r="B2" s="56"/>
      <c r="C2" s="56"/>
      <c r="D2" s="56"/>
      <c r="E2" s="56" t="str">
        <f>CONCATENATE("Present ",'DATA 1'!C17," ",'DATA 1'!D17,", ",'DATA 1'!E17)</f>
        <v>Present Smt Ch.Srikantha, B.Sc.,B.Ed</v>
      </c>
      <c r="F2" s="56"/>
      <c r="G2" s="56"/>
      <c r="H2" s="56"/>
      <c r="I2" s="56"/>
      <c r="J2" s="56"/>
    </row>
    <row r="3" spans="1:10" ht="7.5" customHeight="1">
      <c r="A3" s="42"/>
      <c r="B3" s="42"/>
      <c r="C3" s="42"/>
      <c r="D3" s="42"/>
      <c r="E3" s="42"/>
      <c r="F3" s="42"/>
      <c r="G3" s="42"/>
      <c r="H3" s="42"/>
      <c r="I3" s="42"/>
      <c r="J3" s="42"/>
    </row>
    <row r="4" spans="1:8" s="43" customFormat="1" ht="16.5" customHeight="1">
      <c r="A4" s="43" t="s">
        <v>151</v>
      </c>
      <c r="H4" s="44" t="s">
        <v>152</v>
      </c>
    </row>
    <row r="5" ht="9.75" customHeight="1"/>
    <row r="6" spans="3:11" ht="15.75" customHeight="1">
      <c r="C6" s="45" t="s">
        <v>153</v>
      </c>
      <c r="D6" s="101" t="str">
        <f>CONCATENATE(K6," - ",'DATA 1'!C4," ",'DATA 1'!D4,"  promoted as ",'DATA 1'!E8," - Fixation of pay under FR 22 B in the promotion post - Orders -  Issued -  Reg.")</f>
        <v>APSESS - Sri B.MALLIKARJUN  promoted as SA(BS) - Fixation of pay under FR 22 B in the promotion post - Orders -  Issued -  Reg.</v>
      </c>
      <c r="E6" s="101"/>
      <c r="F6" s="101"/>
      <c r="G6" s="101"/>
      <c r="H6" s="101"/>
      <c r="I6" s="101"/>
      <c r="J6" s="101"/>
      <c r="K6" s="41" t="str">
        <f>IF('DATA 1'!C15=4,"APES","APSESS")</f>
        <v>APSESS</v>
      </c>
    </row>
    <row r="7" spans="4:10" ht="15.75" customHeight="1">
      <c r="D7" s="101"/>
      <c r="E7" s="101"/>
      <c r="F7" s="101"/>
      <c r="G7" s="101"/>
      <c r="H7" s="101"/>
      <c r="I7" s="101"/>
      <c r="J7" s="101"/>
    </row>
    <row r="8" spans="4:10" ht="15.75" customHeight="1" hidden="1">
      <c r="D8" s="101"/>
      <c r="E8" s="101"/>
      <c r="F8" s="101"/>
      <c r="G8" s="101"/>
      <c r="H8" s="101"/>
      <c r="I8" s="101"/>
      <c r="J8" s="101"/>
    </row>
    <row r="9" spans="3:6" ht="15.75" customHeight="1">
      <c r="C9" s="45" t="s">
        <v>154</v>
      </c>
      <c r="D9" s="46" t="s">
        <v>195</v>
      </c>
      <c r="E9" s="47"/>
      <c r="F9" s="47"/>
    </row>
    <row r="10" spans="4:6" ht="15.75" customHeight="1">
      <c r="D10" s="46" t="s">
        <v>196</v>
      </c>
      <c r="E10" s="47"/>
      <c r="F10" s="47"/>
    </row>
    <row r="11" spans="4:5" ht="15.75" customHeight="1">
      <c r="D11" s="46" t="s">
        <v>197</v>
      </c>
      <c r="E11" s="47"/>
    </row>
    <row r="12" spans="4:5" ht="15.75" customHeight="1">
      <c r="D12" s="46" t="str">
        <f>CONCATENATE("4.",'DATA 1'!C5," ",'DATA 1'!E5)</f>
        <v>4.D.E.O.,Karimnagar Proc Rc No.632/A6/E2/A3/2010, Dt.05-07-2010</v>
      </c>
      <c r="E12" s="47"/>
    </row>
    <row r="13" spans="4:6" ht="15.75" customHeight="1">
      <c r="D13" s="48" t="s">
        <v>155</v>
      </c>
      <c r="E13" s="47"/>
      <c r="F13" s="47"/>
    </row>
    <row r="14" spans="4:6" ht="18" customHeight="1">
      <c r="D14" s="48" t="str">
        <f>CONCATENATE("6.Procs of ",IF('DATA 1'!C15=2,"M.E.O.",IF('DATA 1'!C15=4,"Dy.EO","H.M"))," ",'DATA 1'!C16," Proc No.                        Dated:")</f>
        <v>6.Procs of H.M GHS Sapthagiri Colony  Mdl.Karimnagar Proc No.                        Dated:</v>
      </c>
      <c r="E14" s="47"/>
      <c r="F14" s="47"/>
    </row>
    <row r="15" spans="1:10" ht="16.5" customHeight="1">
      <c r="A15" s="102" t="s">
        <v>156</v>
      </c>
      <c r="B15" s="102"/>
      <c r="C15" s="102"/>
      <c r="D15" s="102"/>
      <c r="E15" s="102"/>
      <c r="F15" s="102"/>
      <c r="G15" s="102"/>
      <c r="H15" s="102"/>
      <c r="I15" s="102"/>
      <c r="J15" s="102"/>
    </row>
    <row r="16" ht="15.75" customHeight="1">
      <c r="A16" s="49" t="s">
        <v>157</v>
      </c>
    </row>
    <row r="17" spans="1:10" ht="15.75" customHeight="1">
      <c r="A17" s="72" t="str">
        <f>CONCATENATE("                        As per the above subject the incumbent ",'DATA 1'!C4," ",'DATA 1'!F4," ",'DATA 1'!E8,", ",'DATA 1'!E9," Mdl.",'DATA 1'!E10,"  has submitted proposals for sanction of the ",'DATA 1'!E8," Post Scale of Rupees ",'DATA 1'!E11," and for pay fixation as the incumbent has been promoted on temporary basis to the ",'DATA 1'!E8," Post vide Ref.No.4 cited above.  The incumbent has exercised option to fix his pay as per FR 22 B on the date of his Normal increment date ie.on ",'DATA 1'!F10," in the lower scale vide Ref.No.5.")</f>
        <v>                        As per the above subject the incumbent Sri B.MALLIKARJUN SA(BS), GHS Sapthagiri Colony Mdl.Karimnagar  has submitted proposals for sanction of the SA(BS) Post Scale of Rupees 14860-39540 and for pay fixation as the incumbent has been promoted on temporary basis to the SA(BS) Post vide Ref.No.4 cited above.  The incumbent has exercised option to fix his pay as per FR 22 B on the date of his Normal increment date ie.on 01-12-2010 in the lower scale vide Ref.No.5.</v>
      </c>
      <c r="B17" s="72"/>
      <c r="C17" s="72"/>
      <c r="D17" s="72"/>
      <c r="E17" s="72"/>
      <c r="F17" s="72"/>
      <c r="G17" s="72"/>
      <c r="H17" s="72"/>
      <c r="I17" s="72"/>
      <c r="J17" s="72"/>
    </row>
    <row r="18" spans="1:10" ht="15.75" customHeight="1">
      <c r="A18" s="72"/>
      <c r="B18" s="72"/>
      <c r="C18" s="72"/>
      <c r="D18" s="72"/>
      <c r="E18" s="72"/>
      <c r="F18" s="72"/>
      <c r="G18" s="72"/>
      <c r="H18" s="72"/>
      <c r="I18" s="72"/>
      <c r="J18" s="72"/>
    </row>
    <row r="19" spans="1:10" ht="15.75" customHeight="1">
      <c r="A19" s="72"/>
      <c r="B19" s="72"/>
      <c r="C19" s="72"/>
      <c r="D19" s="72"/>
      <c r="E19" s="72"/>
      <c r="F19" s="72"/>
      <c r="G19" s="72"/>
      <c r="H19" s="72"/>
      <c r="I19" s="72"/>
      <c r="J19" s="72"/>
    </row>
    <row r="20" spans="1:10" ht="15.75" customHeight="1">
      <c r="A20" s="72"/>
      <c r="B20" s="72"/>
      <c r="C20" s="72"/>
      <c r="D20" s="72"/>
      <c r="E20" s="72"/>
      <c r="F20" s="72"/>
      <c r="G20" s="72"/>
      <c r="H20" s="72"/>
      <c r="I20" s="72"/>
      <c r="J20" s="72"/>
    </row>
    <row r="21" spans="1:10" ht="16.5" customHeight="1">
      <c r="A21" s="72"/>
      <c r="B21" s="72"/>
      <c r="C21" s="72"/>
      <c r="D21" s="72"/>
      <c r="E21" s="72"/>
      <c r="F21" s="72"/>
      <c r="G21" s="72"/>
      <c r="H21" s="72"/>
      <c r="I21" s="72"/>
      <c r="J21" s="72"/>
    </row>
    <row r="22" ht="6.75" customHeight="1"/>
    <row r="23" spans="1:10" ht="18" customHeight="1">
      <c r="A23" s="96" t="s">
        <v>171</v>
      </c>
      <c r="B23" s="96"/>
      <c r="C23" s="96"/>
      <c r="D23" s="96"/>
      <c r="E23" s="96"/>
      <c r="F23" s="96"/>
      <c r="G23" s="96"/>
      <c r="H23" s="96"/>
      <c r="I23" s="96"/>
      <c r="J23" s="96"/>
    </row>
    <row r="24" spans="1:10" ht="11.25" customHeight="1">
      <c r="A24" s="96"/>
      <c r="B24" s="96"/>
      <c r="C24" s="96"/>
      <c r="D24" s="96"/>
      <c r="E24" s="96"/>
      <c r="F24" s="96"/>
      <c r="G24" s="96"/>
      <c r="H24" s="96"/>
      <c r="I24" s="96"/>
      <c r="J24" s="96"/>
    </row>
    <row r="25" ht="6.75" customHeight="1"/>
    <row r="26" ht="9.75" customHeight="1" hidden="1"/>
    <row r="27" spans="2:10" ht="19.5" customHeight="1">
      <c r="B27" s="41" t="s">
        <v>2</v>
      </c>
      <c r="C27" s="50" t="str">
        <f>CONCATENATE("Date of Promotion as ",'DATA 1'!E8)</f>
        <v>Date of Promotion as SA(BS)</v>
      </c>
      <c r="I27" s="51" t="s">
        <v>158</v>
      </c>
      <c r="J27" s="43" t="str">
        <f>'DATA 1'!F9</f>
        <v>06-07-2010</v>
      </c>
    </row>
    <row r="28" spans="2:10" ht="16.5" customHeight="1">
      <c r="B28" s="41" t="s">
        <v>3</v>
      </c>
      <c r="C28" s="50" t="s">
        <v>159</v>
      </c>
      <c r="I28" s="51" t="s">
        <v>158</v>
      </c>
      <c r="J28" s="43" t="str">
        <f>'DATA 1'!C11</f>
        <v>11530-33200</v>
      </c>
    </row>
    <row r="29" spans="2:10" ht="19.5" customHeight="1">
      <c r="B29" s="41" t="s">
        <v>160</v>
      </c>
      <c r="C29" s="50" t="s">
        <v>161</v>
      </c>
      <c r="I29" s="51" t="s">
        <v>158</v>
      </c>
      <c r="J29" s="43" t="str">
        <f>'DATA 1'!E11</f>
        <v>14860-39540</v>
      </c>
    </row>
    <row r="30" spans="2:10" ht="19.5" customHeight="1">
      <c r="B30" s="41" t="s">
        <v>162</v>
      </c>
      <c r="C30" s="96" t="str">
        <f>CONCATENATE("Existing Pay as on ",'DATA 1'!F9," in the ",'DATA 1'!C8," Post  in the scale of  ",'DATA 1'!C11)</f>
        <v>Existing Pay as on 06-07-2010 in the SGT Post  in the scale of  11530-33200</v>
      </c>
      <c r="D30" s="96"/>
      <c r="E30" s="96"/>
      <c r="F30" s="96"/>
      <c r="G30" s="96"/>
      <c r="H30" s="96"/>
      <c r="I30" s="51" t="s">
        <v>158</v>
      </c>
      <c r="J30" s="52">
        <f>'DATA 1'!C12</f>
        <v>14860</v>
      </c>
    </row>
    <row r="31" spans="3:8" ht="12.75" customHeight="1">
      <c r="C31" s="96"/>
      <c r="D31" s="96"/>
      <c r="E31" s="96"/>
      <c r="F31" s="96"/>
      <c r="G31" s="96"/>
      <c r="H31" s="96"/>
    </row>
    <row r="32" spans="2:10" ht="19.5" customHeight="1">
      <c r="B32" s="41" t="s">
        <v>163</v>
      </c>
      <c r="C32" s="96" t="str">
        <f>CONCATENATE("Pay already fixed in the ",'DATA 1'!E8," Post under F.R. 22(a)(i) w.e.f. ",'DATA 1'!F9," in the scale of  ",'DATA 1'!E11)</f>
        <v>Pay already fixed in the SA(BS) Post under F.R. 22(a)(i) w.e.f. 06-07-2010 in the scale of  14860-39540</v>
      </c>
      <c r="D32" s="96"/>
      <c r="E32" s="96"/>
      <c r="F32" s="96"/>
      <c r="G32" s="96"/>
      <c r="H32" s="96"/>
      <c r="I32" s="51" t="s">
        <v>158</v>
      </c>
      <c r="J32" s="52">
        <f>LOOKUP(J30,'DATA 1'!G4:G82,'DATA 1'!H4:H82)</f>
        <v>15280</v>
      </c>
    </row>
    <row r="33" spans="3:8" ht="10.5" customHeight="1">
      <c r="C33" s="96"/>
      <c r="D33" s="96"/>
      <c r="E33" s="96"/>
      <c r="F33" s="96"/>
      <c r="G33" s="96"/>
      <c r="H33" s="96"/>
    </row>
    <row r="34" spans="2:10" ht="19.5" customHeight="1">
      <c r="B34" s="41" t="s">
        <v>164</v>
      </c>
      <c r="C34" s="50" t="str">
        <f>CONCATENATE("Pay as on ",'DATA 1'!F10," in the ",'DATA 1'!C8," Post (",'DATA 1'!C11,")")</f>
        <v>Pay as on 01-12-2010 in the SGT Post (11530-33200)</v>
      </c>
      <c r="I34" s="51" t="s">
        <v>158</v>
      </c>
      <c r="J34" s="52">
        <f>J30</f>
        <v>14860</v>
      </c>
    </row>
    <row r="35" spans="2:11" ht="19.5" customHeight="1">
      <c r="B35" s="41" t="s">
        <v>172</v>
      </c>
      <c r="C35" s="50" t="str">
        <f>CONCATENATE("Pay as on normal  Increment date due on ",'DATA 1'!F10)</f>
        <v>Pay as on normal  Increment date due on 01-12-2010</v>
      </c>
      <c r="I35" s="51" t="s">
        <v>158</v>
      </c>
      <c r="J35" s="52">
        <f>J34+K35</f>
        <v>15280</v>
      </c>
      <c r="K35" s="52">
        <f>J32-J34</f>
        <v>420</v>
      </c>
    </row>
    <row r="36" spans="2:10" ht="19.5" customHeight="1">
      <c r="B36" s="41" t="s">
        <v>173</v>
      </c>
      <c r="C36" s="50" t="s">
        <v>174</v>
      </c>
      <c r="I36" s="51" t="s">
        <v>158</v>
      </c>
      <c r="J36" s="52">
        <f>J37-J32</f>
        <v>420</v>
      </c>
    </row>
    <row r="37" spans="8:10" ht="16.5" customHeight="1">
      <c r="H37" s="99" t="s">
        <v>175</v>
      </c>
      <c r="I37" s="99"/>
      <c r="J37" s="57">
        <f>LOOKUP(J32,'DATA 1'!G4:G82,'DATA 1'!H4:H82)</f>
        <v>15700</v>
      </c>
    </row>
    <row r="38" spans="2:10" ht="14.25" customHeight="1">
      <c r="B38" s="41" t="s">
        <v>176</v>
      </c>
      <c r="C38" s="96" t="str">
        <f>CONCATENATE("Pay fixed in next stage in Higher cadre ie. in the ",'DATA 1'!E8," post in scale of ",'DATA 1'!E11," w.e.f. ",'DATA 1'!F10)</f>
        <v>Pay fixed in next stage in Higher cadre ie. in the SA(BS) post in scale of 14860-39540 w.e.f. 01-12-2010</v>
      </c>
      <c r="D38" s="96"/>
      <c r="E38" s="96"/>
      <c r="F38" s="96"/>
      <c r="G38" s="96"/>
      <c r="H38" s="96"/>
      <c r="I38" s="51"/>
      <c r="J38" s="43"/>
    </row>
    <row r="39" spans="3:10" ht="15" customHeight="1">
      <c r="C39" s="96"/>
      <c r="D39" s="96"/>
      <c r="E39" s="96"/>
      <c r="F39" s="96"/>
      <c r="G39" s="96"/>
      <c r="H39" s="96"/>
      <c r="I39" s="51" t="s">
        <v>158</v>
      </c>
      <c r="J39" s="52">
        <f>LOOKUP(J37,'DATA 1'!G4:G82,'DATA 1'!H4:H82)</f>
        <v>16150</v>
      </c>
    </row>
    <row r="40" spans="2:10" ht="19.5" customHeight="1">
      <c r="B40" s="41" t="s">
        <v>177</v>
      </c>
      <c r="C40" s="50" t="s">
        <v>178</v>
      </c>
      <c r="I40" s="51" t="s">
        <v>158</v>
      </c>
      <c r="J40" s="43" t="str">
        <f>'DATA 1'!F11</f>
        <v>01-12-2011</v>
      </c>
    </row>
    <row r="41" spans="2:10" ht="21.75" customHeight="1">
      <c r="B41" s="41" t="s">
        <v>179</v>
      </c>
      <c r="C41" s="50" t="s">
        <v>180</v>
      </c>
      <c r="I41" s="51" t="s">
        <v>158</v>
      </c>
      <c r="J41" s="43" t="str">
        <f>'DATA 1'!F13</f>
        <v>01-12-2010</v>
      </c>
    </row>
    <row r="42" spans="1:10" ht="15.75" customHeight="1">
      <c r="A42" s="96" t="s">
        <v>181</v>
      </c>
      <c r="B42" s="96"/>
      <c r="C42" s="96"/>
      <c r="D42" s="96"/>
      <c r="E42" s="96"/>
      <c r="F42" s="96"/>
      <c r="G42" s="96"/>
      <c r="H42" s="96"/>
      <c r="I42" s="96"/>
      <c r="J42" s="96"/>
    </row>
    <row r="43" spans="1:10" ht="15.75" customHeight="1">
      <c r="A43" s="96"/>
      <c r="B43" s="96"/>
      <c r="C43" s="96"/>
      <c r="D43" s="96"/>
      <c r="E43" s="96"/>
      <c r="F43" s="96"/>
      <c r="G43" s="96"/>
      <c r="H43" s="96"/>
      <c r="I43" s="96"/>
      <c r="J43" s="96"/>
    </row>
    <row r="44" spans="1:10" ht="12.75" customHeight="1">
      <c r="A44" s="96"/>
      <c r="B44" s="96"/>
      <c r="C44" s="96"/>
      <c r="D44" s="96"/>
      <c r="E44" s="96"/>
      <c r="F44" s="96"/>
      <c r="G44" s="96"/>
      <c r="H44" s="96"/>
      <c r="I44" s="96"/>
      <c r="J44" s="96"/>
    </row>
    <row r="45" ht="9" customHeight="1"/>
    <row r="46" spans="1:10" ht="15.75" customHeight="1">
      <c r="A46" s="96" t="s">
        <v>182</v>
      </c>
      <c r="B46" s="96"/>
      <c r="C46" s="96"/>
      <c r="D46" s="96"/>
      <c r="E46" s="96"/>
      <c r="F46" s="96"/>
      <c r="G46" s="96"/>
      <c r="H46" s="96"/>
      <c r="I46" s="96"/>
      <c r="J46" s="96"/>
    </row>
    <row r="47" spans="1:10" ht="12" customHeight="1">
      <c r="A47" s="96"/>
      <c r="B47" s="96"/>
      <c r="C47" s="96"/>
      <c r="D47" s="96"/>
      <c r="E47" s="96"/>
      <c r="F47" s="96"/>
      <c r="G47" s="96"/>
      <c r="H47" s="96"/>
      <c r="I47" s="96"/>
      <c r="J47" s="96"/>
    </row>
    <row r="48" ht="15.75" customHeight="1"/>
    <row r="49" ht="15.75" customHeight="1" hidden="1"/>
    <row r="50" spans="8:10" ht="15.75" customHeight="1">
      <c r="H50" s="98" t="str">
        <f>'DATA 1'!F14</f>
        <v>Head Mistress</v>
      </c>
      <c r="I50" s="98"/>
      <c r="J50" s="98"/>
    </row>
    <row r="51" spans="1:10" ht="15.75" customHeight="1">
      <c r="A51" s="43" t="s">
        <v>0</v>
      </c>
      <c r="H51" s="97" t="str">
        <f>'DATA 1'!C16</f>
        <v>GHS Sapthagiri Colony  Mdl.Karimnagar</v>
      </c>
      <c r="I51" s="97"/>
      <c r="J51" s="97"/>
    </row>
    <row r="52" ht="15.75" customHeight="1">
      <c r="A52" s="54" t="str">
        <f>CONCATENATE('DATA 1'!D4," ",'DATA 1'!E8,",  ",'DATA 1'!E9)</f>
        <v>B.MALLIKARJUN SA(BS),  GHS Sapthagiri Colony</v>
      </c>
    </row>
    <row r="53" ht="15.75" customHeight="1">
      <c r="A53" s="45" t="s">
        <v>168</v>
      </c>
    </row>
    <row r="54" ht="15.75" customHeight="1">
      <c r="A54" s="41" t="s">
        <v>169</v>
      </c>
    </row>
    <row r="55" ht="15.75" customHeight="1">
      <c r="A55" s="41" t="s">
        <v>170</v>
      </c>
    </row>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sheetData>
  <sheetProtection password="CC21" sheet="1" objects="1" scenarios="1"/>
  <mergeCells count="13">
    <mergeCell ref="A1:J1"/>
    <mergeCell ref="D6:J8"/>
    <mergeCell ref="A15:J15"/>
    <mergeCell ref="A23:J24"/>
    <mergeCell ref="H51:J51"/>
    <mergeCell ref="H37:I37"/>
    <mergeCell ref="H50:J50"/>
    <mergeCell ref="A17:J21"/>
    <mergeCell ref="C30:H31"/>
    <mergeCell ref="A46:J47"/>
    <mergeCell ref="C32:H33"/>
    <mergeCell ref="C38:H39"/>
    <mergeCell ref="A42:J44"/>
  </mergeCells>
  <printOptions/>
  <pageMargins left="0.42" right="0.42" top="0.32" bottom="0.4" header="0.2" footer="0.2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56"/>
  <sheetViews>
    <sheetView workbookViewId="0" topLeftCell="A1">
      <selection activeCell="F61" sqref="F61"/>
    </sheetView>
  </sheetViews>
  <sheetFormatPr defaultColWidth="9.140625" defaultRowHeight="12.75"/>
  <cols>
    <col min="1" max="1" width="6.57421875" style="41" customWidth="1"/>
    <col min="2" max="2" width="3.00390625" style="41" customWidth="1"/>
    <col min="3" max="3" width="7.28125" style="41" customWidth="1"/>
    <col min="4" max="7" width="9.140625" style="41" customWidth="1"/>
    <col min="8" max="8" width="13.28125" style="41" customWidth="1"/>
    <col min="9" max="9" width="3.140625" style="41" customWidth="1"/>
    <col min="10" max="10" width="25.28125" style="41" customWidth="1"/>
    <col min="11" max="11" width="9.140625" style="41" hidden="1" customWidth="1"/>
    <col min="12" max="16384" width="9.140625" style="41" customWidth="1"/>
  </cols>
  <sheetData>
    <row r="1" spans="1:10" ht="16.5" customHeight="1">
      <c r="A1" s="99" t="str">
        <f>CONCATENATE("PROCEEDINGS OF THE ",'DATA 1'!D15,", ",UPPER('DATA 1'!C16))</f>
        <v>PROCEEDINGS OF THE HEAD MISTRESS, GHS SAPTHAGIRI COLONY  MDL.KARIMNAGAR</v>
      </c>
      <c r="B1" s="99"/>
      <c r="C1" s="99"/>
      <c r="D1" s="99"/>
      <c r="E1" s="99"/>
      <c r="F1" s="99"/>
      <c r="G1" s="99"/>
      <c r="H1" s="99"/>
      <c r="I1" s="99"/>
      <c r="J1" s="99"/>
    </row>
    <row r="2" spans="1:10" ht="17.25" customHeight="1">
      <c r="A2" s="100" t="str">
        <f>CONCATENATE("Present ",'DATA 1'!C17," ",'DATA 1'!D17,", ",'DATA 1'!E17)</f>
        <v>Present Smt Ch.Srikantha, B.Sc.,B.Ed</v>
      </c>
      <c r="B2" s="100"/>
      <c r="C2" s="100"/>
      <c r="D2" s="100"/>
      <c r="E2" s="100"/>
      <c r="F2" s="100"/>
      <c r="G2" s="100"/>
      <c r="H2" s="100"/>
      <c r="I2" s="100"/>
      <c r="J2" s="100"/>
    </row>
    <row r="3" spans="1:10" ht="6" customHeight="1">
      <c r="A3" s="42"/>
      <c r="B3" s="42"/>
      <c r="C3" s="42"/>
      <c r="D3" s="42"/>
      <c r="E3" s="42"/>
      <c r="F3" s="42"/>
      <c r="G3" s="42"/>
      <c r="H3" s="42"/>
      <c r="I3" s="42"/>
      <c r="J3" s="42"/>
    </row>
    <row r="4" spans="1:8" s="43" customFormat="1" ht="14.25" customHeight="1">
      <c r="A4" s="43" t="s">
        <v>151</v>
      </c>
      <c r="H4" s="44" t="s">
        <v>152</v>
      </c>
    </row>
    <row r="5" ht="9.75" customHeight="1"/>
    <row r="6" spans="3:11" ht="15.75" customHeight="1">
      <c r="C6" s="45" t="s">
        <v>153</v>
      </c>
      <c r="D6" s="101" t="str">
        <f>CONCATENATE(K6," - ",'DATA 1'!C4," ",'DATA 1'!D4,"  promoted as ",'DATA 1'!E8," -  Fixation of pay in the promotion post - Orders -  Issued -  Reg.")</f>
        <v>APSESS - Sri B.MALLIKARJUN  promoted as SA(BS) -  Fixation of pay in the promotion post - Orders -  Issued -  Reg.</v>
      </c>
      <c r="E6" s="101"/>
      <c r="F6" s="101"/>
      <c r="G6" s="101"/>
      <c r="H6" s="101"/>
      <c r="I6" s="101"/>
      <c r="J6" s="101"/>
      <c r="K6" s="41" t="str">
        <f>IF('DATA 1'!C15=4,"APES","APSESS")</f>
        <v>APSESS</v>
      </c>
    </row>
    <row r="7" spans="4:10" ht="15.75" customHeight="1">
      <c r="D7" s="101"/>
      <c r="E7" s="101"/>
      <c r="F7" s="101"/>
      <c r="G7" s="101"/>
      <c r="H7" s="101"/>
      <c r="I7" s="101"/>
      <c r="J7" s="101"/>
    </row>
    <row r="8" spans="4:10" ht="15.75" customHeight="1" hidden="1">
      <c r="D8" s="101"/>
      <c r="E8" s="101"/>
      <c r="F8" s="101"/>
      <c r="G8" s="101"/>
      <c r="H8" s="101"/>
      <c r="I8" s="101"/>
      <c r="J8" s="101"/>
    </row>
    <row r="9" spans="3:6" ht="15.75" customHeight="1">
      <c r="C9" s="45" t="s">
        <v>154</v>
      </c>
      <c r="D9" s="46" t="s">
        <v>195</v>
      </c>
      <c r="E9" s="47"/>
      <c r="F9" s="47"/>
    </row>
    <row r="10" spans="4:6" ht="15.75" customHeight="1">
      <c r="D10" s="46" t="s">
        <v>196</v>
      </c>
      <c r="E10" s="47"/>
      <c r="F10" s="47"/>
    </row>
    <row r="11" spans="4:5" ht="15.75" customHeight="1">
      <c r="D11" s="46" t="s">
        <v>197</v>
      </c>
      <c r="E11" s="47"/>
    </row>
    <row r="12" spans="4:5" ht="15.75" customHeight="1">
      <c r="D12" s="46" t="str">
        <f>CONCATENATE("4.",'DATA 1'!C5," ",'DATA 1'!E5)</f>
        <v>4.D.E.O.,Karimnagar Proc Rc No.632/A6/E2/A3/2010, Dt.05-07-2010</v>
      </c>
      <c r="E12" s="47"/>
    </row>
    <row r="13" spans="4:6" ht="15.75" customHeight="1">
      <c r="D13" s="48" t="s">
        <v>155</v>
      </c>
      <c r="E13" s="47"/>
      <c r="F13" s="47"/>
    </row>
    <row r="14" spans="4:6" ht="10.5" customHeight="1" hidden="1">
      <c r="D14" s="48"/>
      <c r="E14" s="47"/>
      <c r="F14" s="47"/>
    </row>
    <row r="15" spans="1:10" ht="16.5" customHeight="1">
      <c r="A15" s="102" t="s">
        <v>156</v>
      </c>
      <c r="B15" s="102"/>
      <c r="C15" s="102"/>
      <c r="D15" s="102"/>
      <c r="E15" s="102"/>
      <c r="F15" s="102"/>
      <c r="G15" s="102"/>
      <c r="H15" s="102"/>
      <c r="I15" s="102"/>
      <c r="J15" s="102"/>
    </row>
    <row r="16" ht="15.75" customHeight="1">
      <c r="A16" s="49" t="s">
        <v>157</v>
      </c>
    </row>
    <row r="17" spans="1:10" ht="15.75" customHeight="1">
      <c r="A17" s="72" t="str">
        <f>CONCATENATE("                        As per the above subject the incumbent ",'DATA 1'!C4," ",'DATA 1'!F4," ",'DATA 1'!E8,", ",'DATA 1'!E9," Mdl.",'DATA 1'!E10,"  has submitted proposals for sanction of the ",'DATA 1'!E8," Post Scale of Rupees ",'DATA 1'!E11," and for pay fixation as the incumbent has been promoted on temporary basis to the ",'DATA 1'!E8," Post vide Ref.No.4 cited above.  The incumbent has exercised option to fix his pay as per FR 22 B on the date of his Normal increment date ie.on ",'DATA 1'!F10," in the lower scale vide Ref.No.5.")</f>
        <v>                        As per the above subject the incumbent Sri B.MALLIKARJUN SA(BS), GHS Sapthagiri Colony Mdl.Karimnagar  has submitted proposals for sanction of the SA(BS) Post Scale of Rupees 14860-39540 and for pay fixation as the incumbent has been promoted on temporary basis to the SA(BS) Post vide Ref.No.4 cited above.  The incumbent has exercised option to fix his pay as per FR 22 B on the date of his Normal increment date ie.on 01-12-2010 in the lower scale vide Ref.No.5.</v>
      </c>
      <c r="B17" s="72"/>
      <c r="C17" s="72"/>
      <c r="D17" s="72"/>
      <c r="E17" s="72"/>
      <c r="F17" s="72"/>
      <c r="G17" s="72"/>
      <c r="H17" s="72"/>
      <c r="I17" s="72"/>
      <c r="J17" s="72"/>
    </row>
    <row r="18" spans="1:10" ht="15.75" customHeight="1">
      <c r="A18" s="72"/>
      <c r="B18" s="72"/>
      <c r="C18" s="72"/>
      <c r="D18" s="72"/>
      <c r="E18" s="72"/>
      <c r="F18" s="72"/>
      <c r="G18" s="72"/>
      <c r="H18" s="72"/>
      <c r="I18" s="72"/>
      <c r="J18" s="72"/>
    </row>
    <row r="19" spans="1:10" ht="15.75" customHeight="1">
      <c r="A19" s="72"/>
      <c r="B19" s="72"/>
      <c r="C19" s="72"/>
      <c r="D19" s="72"/>
      <c r="E19" s="72"/>
      <c r="F19" s="72"/>
      <c r="G19" s="72"/>
      <c r="H19" s="72"/>
      <c r="I19" s="72"/>
      <c r="J19" s="72"/>
    </row>
    <row r="20" spans="1:10" ht="15.75" customHeight="1">
      <c r="A20" s="72"/>
      <c r="B20" s="72"/>
      <c r="C20" s="72"/>
      <c r="D20" s="72"/>
      <c r="E20" s="72"/>
      <c r="F20" s="72"/>
      <c r="G20" s="72"/>
      <c r="H20" s="72"/>
      <c r="I20" s="72"/>
      <c r="J20" s="72"/>
    </row>
    <row r="21" spans="1:10" ht="16.5" customHeight="1">
      <c r="A21" s="72"/>
      <c r="B21" s="72"/>
      <c r="C21" s="72"/>
      <c r="D21" s="72"/>
      <c r="E21" s="72"/>
      <c r="F21" s="72"/>
      <c r="G21" s="72"/>
      <c r="H21" s="72"/>
      <c r="I21" s="72"/>
      <c r="J21" s="72"/>
    </row>
    <row r="22" ht="6.75" customHeight="1"/>
    <row r="23" spans="1:10" ht="15.75" customHeight="1">
      <c r="A23" s="72" t="str">
        <f>CONCATENATE("                      After considering the option exercised by the incumbent and in the light of Government Orders in force cited above, the ",'DATA 1'!F14," ",'DATA 1'!C16," is pleased to sanction the Promotion Scale of Rupees ",'DATA 1'!E11,"  to the incumbent with effect from his date of Normal increment in the lower scale i.e. on ",'DATA 1'!F10," and his  Pay fixation as shown below.")</f>
        <v>                      After considering the option exercised by the incumbent and in the light of Government Orders in force cited above, the Head Mistress GHS Sapthagiri Colony  Mdl.Karimnagar is pleased to sanction the Promotion Scale of Rupees 14860-39540  to the incumbent with effect from his date of Normal increment in the lower scale i.e. on 01-12-2010 and his  Pay fixation as shown below.</v>
      </c>
      <c r="B23" s="72"/>
      <c r="C23" s="72"/>
      <c r="D23" s="72"/>
      <c r="E23" s="72"/>
      <c r="F23" s="72"/>
      <c r="G23" s="72"/>
      <c r="H23" s="72"/>
      <c r="I23" s="72"/>
      <c r="J23" s="72"/>
    </row>
    <row r="24" spans="1:10" ht="15.75" customHeight="1">
      <c r="A24" s="72"/>
      <c r="B24" s="72"/>
      <c r="C24" s="72"/>
      <c r="D24" s="72"/>
      <c r="E24" s="72"/>
      <c r="F24" s="72"/>
      <c r="G24" s="72"/>
      <c r="H24" s="72"/>
      <c r="I24" s="72"/>
      <c r="J24" s="72"/>
    </row>
    <row r="25" spans="1:10" ht="15.75" customHeight="1">
      <c r="A25" s="72"/>
      <c r="B25" s="72"/>
      <c r="C25" s="72"/>
      <c r="D25" s="72"/>
      <c r="E25" s="72"/>
      <c r="F25" s="72"/>
      <c r="G25" s="72"/>
      <c r="H25" s="72"/>
      <c r="I25" s="72"/>
      <c r="J25" s="72"/>
    </row>
    <row r="26" spans="1:10" ht="18" customHeight="1">
      <c r="A26" s="72"/>
      <c r="B26" s="72"/>
      <c r="C26" s="72"/>
      <c r="D26" s="72"/>
      <c r="E26" s="72"/>
      <c r="F26" s="72"/>
      <c r="G26" s="72"/>
      <c r="H26" s="72"/>
      <c r="I26" s="72"/>
      <c r="J26" s="72"/>
    </row>
    <row r="27" ht="5.25" customHeight="1"/>
    <row r="28" spans="2:10" ht="16.5" customHeight="1">
      <c r="B28" s="41" t="s">
        <v>2</v>
      </c>
      <c r="C28" s="50" t="str">
        <f>CONCATENATE("Date of Promotion as ",'DATA 1'!E8)</f>
        <v>Date of Promotion as SA(BS)</v>
      </c>
      <c r="I28" s="51" t="s">
        <v>158</v>
      </c>
      <c r="J28" s="43" t="str">
        <f>'DATA 1'!F9</f>
        <v>06-07-2010</v>
      </c>
    </row>
    <row r="29" spans="2:10" ht="19.5" customHeight="1">
      <c r="B29" s="41" t="s">
        <v>3</v>
      </c>
      <c r="C29" s="50" t="s">
        <v>159</v>
      </c>
      <c r="I29" s="51" t="s">
        <v>158</v>
      </c>
      <c r="J29" s="43" t="str">
        <f>'DATA 1'!C11</f>
        <v>11530-33200</v>
      </c>
    </row>
    <row r="30" spans="2:10" ht="19.5" customHeight="1">
      <c r="B30" s="41" t="s">
        <v>160</v>
      </c>
      <c r="C30" s="50" t="s">
        <v>161</v>
      </c>
      <c r="I30" s="51" t="s">
        <v>158</v>
      </c>
      <c r="J30" s="43" t="str">
        <f>'DATA 1'!E11</f>
        <v>14860-39540</v>
      </c>
    </row>
    <row r="31" spans="2:10" ht="19.5" customHeight="1">
      <c r="B31" s="41" t="s">
        <v>162</v>
      </c>
      <c r="C31" s="96" t="str">
        <f>CONCATENATE("Existing Pay as on ",'DATA 1'!F9," in the ",'DATA 1'!C8," Post  in the scale of  ",'DATA 1'!C11)</f>
        <v>Existing Pay as on 06-07-2010 in the SGT Post  in the scale of  11530-33200</v>
      </c>
      <c r="D31" s="96"/>
      <c r="E31" s="96"/>
      <c r="F31" s="96"/>
      <c r="G31" s="96"/>
      <c r="H31" s="96"/>
      <c r="I31" s="51" t="s">
        <v>158</v>
      </c>
      <c r="J31" s="52">
        <f>'DATA 1'!C12</f>
        <v>14860</v>
      </c>
    </row>
    <row r="32" spans="3:8" ht="10.5" customHeight="1">
      <c r="C32" s="96"/>
      <c r="D32" s="96"/>
      <c r="E32" s="96"/>
      <c r="F32" s="96"/>
      <c r="G32" s="96"/>
      <c r="H32" s="96"/>
    </row>
    <row r="33" spans="2:10" ht="19.5" customHeight="1">
      <c r="B33" s="41" t="s">
        <v>163</v>
      </c>
      <c r="C33" s="96" t="str">
        <f>CONCATENATE("Pay fixed in the ",'DATA 1'!E8," Post under F.R. 22(a)(i) w.e.f. ",'DATA 1'!F9," in scale of  ",'DATA 1'!E11)</f>
        <v>Pay fixed in the SA(BS) Post under F.R. 22(a)(i) w.e.f. 06-07-2010 in scale of  14860-39540</v>
      </c>
      <c r="D33" s="96"/>
      <c r="E33" s="96"/>
      <c r="F33" s="96"/>
      <c r="G33" s="96"/>
      <c r="H33" s="96"/>
      <c r="I33" s="51" t="s">
        <v>158</v>
      </c>
      <c r="J33" s="52">
        <f>LOOKUP(J31,'DATA 1'!G4:G82,'DATA 1'!H4:H82)</f>
        <v>15280</v>
      </c>
    </row>
    <row r="34" spans="3:8" ht="10.5" customHeight="1">
      <c r="C34" s="96"/>
      <c r="D34" s="96"/>
      <c r="E34" s="96"/>
      <c r="F34" s="96"/>
      <c r="G34" s="96"/>
      <c r="H34" s="96"/>
    </row>
    <row r="35" spans="2:10" ht="19.5" customHeight="1">
      <c r="B35" s="41" t="s">
        <v>164</v>
      </c>
      <c r="C35" s="50" t="str">
        <f>CONCATENATE("as on ",'DATA 1'!F10," in the ",'DATA 1'!C8," Post (",'DATA 1'!C11,")")</f>
        <v>as on 01-12-2010 in the SGT Post (11530-33200)</v>
      </c>
      <c r="I35" s="51" t="s">
        <v>158</v>
      </c>
      <c r="J35" s="52">
        <f>J31</f>
        <v>14860</v>
      </c>
    </row>
    <row r="36" spans="2:11" ht="19.5" customHeight="1">
      <c r="B36" s="41" t="s">
        <v>172</v>
      </c>
      <c r="C36" s="50" t="str">
        <f>CONCATENATE("Pay as on normal  Increment date due on ",'DATA 1'!F10)</f>
        <v>Pay as on normal  Increment date due on 01-12-2010</v>
      </c>
      <c r="I36" s="51" t="s">
        <v>158</v>
      </c>
      <c r="J36" s="52">
        <f>J35+K36</f>
        <v>15280</v>
      </c>
      <c r="K36" s="52">
        <f>J33-J35</f>
        <v>420</v>
      </c>
    </row>
    <row r="37" spans="2:10" ht="19.5" customHeight="1">
      <c r="B37" s="41" t="s">
        <v>173</v>
      </c>
      <c r="C37" s="50" t="s">
        <v>174</v>
      </c>
      <c r="I37" s="51" t="s">
        <v>158</v>
      </c>
      <c r="J37" s="52">
        <f>J38-J33</f>
        <v>420</v>
      </c>
    </row>
    <row r="38" spans="8:10" ht="15" customHeight="1">
      <c r="H38" s="99" t="s">
        <v>175</v>
      </c>
      <c r="I38" s="99"/>
      <c r="J38" s="57">
        <f>LOOKUP(J33,'DATA 1'!G4:G82,'DATA 1'!H4:H82)</f>
        <v>15700</v>
      </c>
    </row>
    <row r="39" spans="2:10" ht="12" customHeight="1">
      <c r="B39" s="41" t="s">
        <v>176</v>
      </c>
      <c r="C39" s="96" t="str">
        <f>CONCATENATE("Pay fixed in next stage in Higher cadre in the ",'DATA 1'!E8," post in scale of ",'DATA 1'!E11," w.e.f. ",'DATA 1'!F10)</f>
        <v>Pay fixed in next stage in Higher cadre in the SA(BS) post in scale of 14860-39540 w.e.f. 01-12-2010</v>
      </c>
      <c r="D39" s="96"/>
      <c r="E39" s="96"/>
      <c r="F39" s="96"/>
      <c r="G39" s="96"/>
      <c r="H39" s="96"/>
      <c r="I39" s="51"/>
      <c r="J39" s="43"/>
    </row>
    <row r="40" spans="3:10" ht="19.5" customHeight="1">
      <c r="C40" s="96"/>
      <c r="D40" s="96"/>
      <c r="E40" s="96"/>
      <c r="F40" s="96"/>
      <c r="G40" s="96"/>
      <c r="H40" s="96"/>
      <c r="I40" s="51" t="s">
        <v>158</v>
      </c>
      <c r="J40" s="52">
        <f>LOOKUP(J38,'DATA 1'!G4:G82,'DATA 1'!H4:H82)</f>
        <v>16150</v>
      </c>
    </row>
    <row r="41" spans="2:10" ht="19.5" customHeight="1">
      <c r="B41" s="41" t="s">
        <v>177</v>
      </c>
      <c r="C41" s="50" t="s">
        <v>178</v>
      </c>
      <c r="I41" s="51" t="s">
        <v>158</v>
      </c>
      <c r="J41" s="43" t="str">
        <f>'DATA 1'!F11</f>
        <v>01-12-2011</v>
      </c>
    </row>
    <row r="42" spans="2:10" ht="18" customHeight="1">
      <c r="B42" s="41" t="s">
        <v>179</v>
      </c>
      <c r="C42" s="50" t="s">
        <v>180</v>
      </c>
      <c r="I42" s="51" t="s">
        <v>158</v>
      </c>
      <c r="J42" s="43" t="str">
        <f>J28</f>
        <v>06-07-2010</v>
      </c>
    </row>
    <row r="43" spans="1:10" ht="15.75" customHeight="1">
      <c r="A43" s="96" t="s">
        <v>166</v>
      </c>
      <c r="B43" s="96"/>
      <c r="C43" s="96"/>
      <c r="D43" s="96"/>
      <c r="E43" s="96"/>
      <c r="F43" s="96"/>
      <c r="G43" s="96"/>
      <c r="H43" s="96"/>
      <c r="I43" s="96"/>
      <c r="J43" s="96"/>
    </row>
    <row r="44" spans="1:10" ht="15.75" customHeight="1">
      <c r="A44" s="96"/>
      <c r="B44" s="96"/>
      <c r="C44" s="96"/>
      <c r="D44" s="96"/>
      <c r="E44" s="96"/>
      <c r="F44" s="96"/>
      <c r="G44" s="96"/>
      <c r="H44" s="96"/>
      <c r="I44" s="96"/>
      <c r="J44" s="96"/>
    </row>
    <row r="45" spans="1:10" ht="15.75" customHeight="1">
      <c r="A45" s="96"/>
      <c r="B45" s="96"/>
      <c r="C45" s="96"/>
      <c r="D45" s="96"/>
      <c r="E45" s="96"/>
      <c r="F45" s="96"/>
      <c r="G45" s="96"/>
      <c r="H45" s="96"/>
      <c r="I45" s="96"/>
      <c r="J45" s="96"/>
    </row>
    <row r="46" ht="5.25" customHeight="1"/>
    <row r="47" spans="1:10" ht="15.75" customHeight="1">
      <c r="A47" s="96" t="s">
        <v>182</v>
      </c>
      <c r="B47" s="96"/>
      <c r="C47" s="96"/>
      <c r="D47" s="96"/>
      <c r="E47" s="96"/>
      <c r="F47" s="96"/>
      <c r="G47" s="96"/>
      <c r="H47" s="96"/>
      <c r="I47" s="96"/>
      <c r="J47" s="96"/>
    </row>
    <row r="48" spans="1:10" ht="11.25" customHeight="1">
      <c r="A48" s="96"/>
      <c r="B48" s="96"/>
      <c r="C48" s="96"/>
      <c r="D48" s="96"/>
      <c r="E48" s="96"/>
      <c r="F48" s="96"/>
      <c r="G48" s="96"/>
      <c r="H48" s="96"/>
      <c r="I48" s="96"/>
      <c r="J48" s="96"/>
    </row>
    <row r="49" ht="9" customHeight="1"/>
    <row r="50" ht="15.75" customHeight="1" hidden="1"/>
    <row r="51" spans="8:10" ht="15.75" customHeight="1">
      <c r="H51" s="98" t="str">
        <f>'DATA 1'!F14</f>
        <v>Head Mistress</v>
      </c>
      <c r="I51" s="98"/>
      <c r="J51" s="98"/>
    </row>
    <row r="52" spans="1:10" ht="15.75" customHeight="1">
      <c r="A52" s="43" t="s">
        <v>0</v>
      </c>
      <c r="H52" s="97" t="str">
        <f>'DATA 1'!C16</f>
        <v>GHS Sapthagiri Colony  Mdl.Karimnagar</v>
      </c>
      <c r="I52" s="97"/>
      <c r="J52" s="97"/>
    </row>
    <row r="53" ht="15.75" customHeight="1">
      <c r="A53" s="58" t="str">
        <f>CONCATENATE('DATA 1'!D4," ",'DATA 1'!E8,",  ",'DATA 1'!E9)</f>
        <v>B.MALLIKARJUN SA(BS),  GHS Sapthagiri Colony</v>
      </c>
    </row>
    <row r="54" ht="15.75" customHeight="1">
      <c r="A54" s="45" t="s">
        <v>168</v>
      </c>
    </row>
    <row r="55" ht="15.75" customHeight="1">
      <c r="A55" s="41" t="s">
        <v>169</v>
      </c>
    </row>
    <row r="56" ht="15.75" customHeight="1">
      <c r="A56" s="41" t="s">
        <v>170</v>
      </c>
    </row>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sheetProtection password="CC21" sheet="1" objects="1" scenarios="1"/>
  <mergeCells count="14">
    <mergeCell ref="H52:J52"/>
    <mergeCell ref="H38:I38"/>
    <mergeCell ref="H51:J51"/>
    <mergeCell ref="A47:J48"/>
    <mergeCell ref="C33:H34"/>
    <mergeCell ref="C39:H40"/>
    <mergeCell ref="A43:J45"/>
    <mergeCell ref="A17:J21"/>
    <mergeCell ref="A23:J26"/>
    <mergeCell ref="C31:H32"/>
    <mergeCell ref="A1:J1"/>
    <mergeCell ref="A2:J2"/>
    <mergeCell ref="D6:J8"/>
    <mergeCell ref="A15:J15"/>
  </mergeCells>
  <printOptions/>
  <pageMargins left="0.42" right="0.42" top="0.38" bottom="0.38" header="0.25" footer="0.2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K32"/>
  <sheetViews>
    <sheetView workbookViewId="0" topLeftCell="A1">
      <selection activeCell="A9" sqref="A9"/>
    </sheetView>
  </sheetViews>
  <sheetFormatPr defaultColWidth="9.140625" defaultRowHeight="12.75"/>
  <cols>
    <col min="1" max="2" width="9.140625" style="41" customWidth="1"/>
    <col min="3" max="3" width="6.7109375" style="41" customWidth="1"/>
    <col min="4" max="9" width="9.140625" style="41" customWidth="1"/>
    <col min="10" max="10" width="15.7109375" style="41" customWidth="1"/>
    <col min="11" max="11" width="0" style="41" hidden="1" customWidth="1"/>
    <col min="12" max="16384" width="9.140625" style="41" customWidth="1"/>
  </cols>
  <sheetData>
    <row r="2" ht="15.75">
      <c r="H2" s="51" t="s">
        <v>152</v>
      </c>
    </row>
    <row r="4" ht="19.5" customHeight="1">
      <c r="A4" s="59" t="s">
        <v>0</v>
      </c>
    </row>
    <row r="5" ht="19.5" customHeight="1">
      <c r="A5" s="51" t="str">
        <f>CONCATENATE("The ",'DATA 1'!F14)</f>
        <v>The Head Mistress</v>
      </c>
    </row>
    <row r="6" ht="19.5" customHeight="1">
      <c r="A6" s="59" t="str">
        <f>'DATA 1'!C16</f>
        <v>GHS Sapthagiri Colony  Mdl.Karimnagar</v>
      </c>
    </row>
    <row r="7" ht="19.5" customHeight="1">
      <c r="A7" s="59"/>
    </row>
    <row r="8" ht="19.5" customHeight="1"/>
    <row r="9" spans="1:11" ht="19.5" customHeight="1">
      <c r="A9" s="51" t="str">
        <f>K9</f>
        <v>Respected Madam,</v>
      </c>
      <c r="K9" s="41" t="str">
        <f>IF('DATA 1'!C15=3,"Respected Madam,","Respected Sir,")</f>
        <v>Respected Madam,</v>
      </c>
    </row>
    <row r="10" spans="3:11" ht="19.5" customHeight="1">
      <c r="C10" s="60" t="s">
        <v>153</v>
      </c>
      <c r="D10" s="69" t="str">
        <f>CONCATENATE(K10," – Promotions from ",'DATA 1'!C8," to ",'DATA 1'!E8,"  – Option to Fixation in the Promotion  Post scale on Date of My Next annual grade increment date – Requested – Reg. ")</f>
        <v>APSESS – Promotions from SGT to SA(BS)  – Option to Fixation in the Promotion  Post scale on Date of My Next annual grade increment date – Requested – Reg. </v>
      </c>
      <c r="E10" s="69"/>
      <c r="F10" s="69"/>
      <c r="G10" s="69"/>
      <c r="H10" s="69"/>
      <c r="I10" s="69"/>
      <c r="J10" s="69"/>
      <c r="K10" s="41" t="str">
        <f>IF('DATA 1'!C15=4,"APES","APSESS")</f>
        <v>APSESS</v>
      </c>
    </row>
    <row r="11" spans="4:10" ht="19.5" customHeight="1">
      <c r="D11" s="69"/>
      <c r="E11" s="69"/>
      <c r="F11" s="69"/>
      <c r="G11" s="69"/>
      <c r="H11" s="69"/>
      <c r="I11" s="69"/>
      <c r="J11" s="69"/>
    </row>
    <row r="12" spans="4:10" ht="9.75" customHeight="1">
      <c r="D12" s="69"/>
      <c r="E12" s="69"/>
      <c r="F12" s="69"/>
      <c r="G12" s="69"/>
      <c r="H12" s="69"/>
      <c r="I12" s="69"/>
      <c r="J12" s="69"/>
    </row>
    <row r="13" spans="3:4" ht="19.5" customHeight="1">
      <c r="C13" s="60" t="s">
        <v>154</v>
      </c>
      <c r="D13" s="61" t="str">
        <f>CONCATENATE("1. ",'DATA 1'!C5," ",'DATA 1'!E5)</f>
        <v>1. D.E.O.,Karimnagar Proc Rc No.632/A6/E2/A3/2010, Dt.05-07-2010</v>
      </c>
    </row>
    <row r="14" ht="19.5" customHeight="1">
      <c r="D14" s="62" t="s">
        <v>198</v>
      </c>
    </row>
    <row r="15" ht="19.5" customHeight="1">
      <c r="D15" s="62"/>
    </row>
    <row r="16" ht="19.5" customHeight="1"/>
    <row r="17" spans="1:10" ht="19.5" customHeight="1">
      <c r="A17" s="70" t="s">
        <v>183</v>
      </c>
      <c r="B17" s="70"/>
      <c r="C17" s="70"/>
      <c r="D17" s="70"/>
      <c r="E17" s="70"/>
      <c r="F17" s="70"/>
      <c r="G17" s="70"/>
      <c r="H17" s="70"/>
      <c r="I17" s="70"/>
      <c r="J17" s="70"/>
    </row>
    <row r="18" spans="1:10" ht="19.5" customHeight="1">
      <c r="A18" s="71" t="str">
        <f>CONCATENATE("                                In connection with  subject and reference  cited above I    ",'DATA 1'!D4," ",'DATA 1'!C9,", Mdl.",'DATA 1'!C10," Promoted as ",'DATA 1'!E8," vide reference cite(1) above and joined on ",'DATA 1'!F9," F/N. in the New School ",'DATA 1'!E9,"."," Vide ref.2 exercised my option for fixation on date of my next annual grade increment date ie.. on ",'DATA 1'!F10,".")</f>
        <v>                                In connection with  subject and reference  cited above I    B.MALLIKARJUN MPPS Mulkanoor, Mdl.Bheemadevarapalli Promoted as SA(BS) vide reference cite(1) above and joined on 06-07-2010 F/N. in the New School GHS Sapthagiri Colony. Vide ref.2 exercised my option for fixation on date of my next annual grade increment date ie.. on 01-12-2010.</v>
      </c>
      <c r="B18" s="71"/>
      <c r="C18" s="71"/>
      <c r="D18" s="71"/>
      <c r="E18" s="71"/>
      <c r="F18" s="71"/>
      <c r="G18" s="71"/>
      <c r="H18" s="71"/>
      <c r="I18" s="71"/>
      <c r="J18" s="71"/>
    </row>
    <row r="19" spans="1:10" ht="19.5" customHeight="1">
      <c r="A19" s="71"/>
      <c r="B19" s="71"/>
      <c r="C19" s="71"/>
      <c r="D19" s="71"/>
      <c r="E19" s="71"/>
      <c r="F19" s="71"/>
      <c r="G19" s="71"/>
      <c r="H19" s="71"/>
      <c r="I19" s="71"/>
      <c r="J19" s="71"/>
    </row>
    <row r="20" spans="1:10" ht="40.5" customHeight="1">
      <c r="A20" s="71"/>
      <c r="B20" s="71"/>
      <c r="C20" s="71"/>
      <c r="D20" s="71"/>
      <c r="E20" s="71"/>
      <c r="F20" s="71"/>
      <c r="G20" s="71"/>
      <c r="H20" s="71"/>
      <c r="I20" s="71"/>
      <c r="J20" s="71"/>
    </row>
    <row r="21" ht="13.5" customHeight="1">
      <c r="A21" s="63"/>
    </row>
    <row r="22" spans="1:10" ht="24.75" customHeight="1">
      <c r="A22" s="71" t="str">
        <f>CONCATENATE("                               Please Fix my pay initially on ",'DATA 1'!F9," in the promotion post ",'DATA 1'!E8," under FR.22(a) (i). and refix my pay in the higher post w.e.f. my normal increment date in the lower post ie. on ",'DATA 1'!F10," under FR 22B.")</f>
        <v>                               Please Fix my pay initially on 06-07-2010 in the promotion post SA(BS) under FR.22(a) (i). and refix my pay in the higher post w.e.f. my normal increment date in the lower post ie. on 01-12-2010 under FR 22B.</v>
      </c>
      <c r="B22" s="71"/>
      <c r="C22" s="71"/>
      <c r="D22" s="71"/>
      <c r="E22" s="71"/>
      <c r="F22" s="71"/>
      <c r="G22" s="71"/>
      <c r="H22" s="71"/>
      <c r="I22" s="71"/>
      <c r="J22" s="71"/>
    </row>
    <row r="23" spans="1:10" ht="19.5" customHeight="1">
      <c r="A23" s="71"/>
      <c r="B23" s="71"/>
      <c r="C23" s="71"/>
      <c r="D23" s="71"/>
      <c r="E23" s="71"/>
      <c r="F23" s="71"/>
      <c r="G23" s="71"/>
      <c r="H23" s="71"/>
      <c r="I23" s="71"/>
      <c r="J23" s="71"/>
    </row>
    <row r="24" spans="1:10" ht="7.5" customHeight="1">
      <c r="A24" s="71"/>
      <c r="B24" s="71"/>
      <c r="C24" s="71"/>
      <c r="D24" s="71"/>
      <c r="E24" s="71"/>
      <c r="F24" s="71"/>
      <c r="G24" s="71"/>
      <c r="H24" s="71"/>
      <c r="I24" s="71"/>
      <c r="J24" s="71"/>
    </row>
    <row r="25" ht="19.5" customHeight="1">
      <c r="B25" s="59" t="s">
        <v>184</v>
      </c>
    </row>
    <row r="26" ht="19.5" customHeight="1"/>
    <row r="27" spans="8:10" ht="15" customHeight="1">
      <c r="H27" s="68" t="s">
        <v>185</v>
      </c>
      <c r="I27" s="68"/>
      <c r="J27" s="68"/>
    </row>
    <row r="28" ht="24.75" customHeight="1"/>
    <row r="29" spans="8:10" ht="17.25" customHeight="1">
      <c r="H29" s="66" t="str">
        <f>CONCATENATE("( ",'DATA 1'!F4," )")</f>
        <v>( B.MALLIKARJUN )</v>
      </c>
      <c r="I29" s="66"/>
      <c r="J29" s="66"/>
    </row>
    <row r="30" spans="8:10" ht="19.5" customHeight="1">
      <c r="H30" s="67" t="str">
        <f>'DATA 1'!E8</f>
        <v>SA(BS)</v>
      </c>
      <c r="I30" s="67"/>
      <c r="J30" s="67"/>
    </row>
    <row r="31" spans="8:10" ht="15">
      <c r="H31" s="68" t="str">
        <f>'DATA 1'!E9</f>
        <v>GHS Sapthagiri Colony</v>
      </c>
      <c r="I31" s="68"/>
      <c r="J31" s="68"/>
    </row>
    <row r="32" spans="7:10" ht="15">
      <c r="G32" s="59"/>
      <c r="H32" s="68" t="str">
        <f>CONCATENATE("Mdl. ",'DATA 1'!E10)</f>
        <v>Mdl. Karimnagar</v>
      </c>
      <c r="I32" s="68"/>
      <c r="J32" s="68"/>
    </row>
  </sheetData>
  <sheetProtection password="CC21" sheet="1" objects="1" scenarios="1"/>
  <mergeCells count="9">
    <mergeCell ref="H32:J32"/>
    <mergeCell ref="D10:J12"/>
    <mergeCell ref="A17:J17"/>
    <mergeCell ref="A18:J20"/>
    <mergeCell ref="H27:J27"/>
    <mergeCell ref="H29:J29"/>
    <mergeCell ref="H30:J30"/>
    <mergeCell ref="H31:J31"/>
    <mergeCell ref="A22:J24"/>
  </mergeCells>
  <printOptions/>
  <pageMargins left="0.37" right="0.47" top="0.56" bottom="1" header="0.31"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5"/>
  <dimension ref="A2:DD39"/>
  <sheetViews>
    <sheetView zoomScalePageLayoutView="0" workbookViewId="0" topLeftCell="A1">
      <selection activeCell="B16" sqref="B16"/>
    </sheetView>
  </sheetViews>
  <sheetFormatPr defaultColWidth="5.7109375" defaultRowHeight="12" customHeight="1"/>
  <cols>
    <col min="1" max="1" width="15.8515625" style="8" customWidth="1"/>
    <col min="2" max="2" width="89.421875" style="8" customWidth="1"/>
    <col min="3" max="3" width="6.421875" style="8" hidden="1" customWidth="1"/>
    <col min="4" max="7" width="5.7109375" style="8" hidden="1" customWidth="1"/>
    <col min="8" max="8" width="7.8515625" style="8" hidden="1" customWidth="1"/>
    <col min="9" max="9" width="5.7109375" style="8" hidden="1" customWidth="1"/>
    <col min="10" max="10" width="10.28125" style="8" hidden="1" customWidth="1"/>
    <col min="11" max="17" width="5.7109375" style="8" hidden="1" customWidth="1"/>
    <col min="18" max="18" width="18.7109375" style="8" customWidth="1"/>
    <col min="19" max="19" width="10.7109375" style="8" customWidth="1"/>
    <col min="20" max="16384" width="5.7109375" style="8" customWidth="1"/>
  </cols>
  <sheetData>
    <row r="2" spans="7:108" ht="12" customHeight="1" hidden="1">
      <c r="G2" s="8">
        <v>1</v>
      </c>
      <c r="H2" s="8">
        <v>2</v>
      </c>
      <c r="I2" s="8">
        <v>3</v>
      </c>
      <c r="J2" s="8">
        <v>4</v>
      </c>
      <c r="K2" s="8">
        <v>5</v>
      </c>
      <c r="L2" s="8">
        <v>6</v>
      </c>
      <c r="M2" s="8">
        <v>7</v>
      </c>
      <c r="Q2" s="8">
        <v>8</v>
      </c>
      <c r="R2" s="8">
        <v>9</v>
      </c>
      <c r="S2" s="8">
        <v>10</v>
      </c>
      <c r="T2" s="8">
        <v>11</v>
      </c>
      <c r="U2" s="8">
        <v>12</v>
      </c>
      <c r="V2" s="8">
        <v>13</v>
      </c>
      <c r="W2" s="8">
        <v>14</v>
      </c>
      <c r="X2" s="8">
        <v>15</v>
      </c>
      <c r="Y2" s="8">
        <v>16</v>
      </c>
      <c r="Z2" s="8">
        <v>17</v>
      </c>
      <c r="AA2" s="8">
        <v>18</v>
      </c>
      <c r="AB2" s="8">
        <v>19</v>
      </c>
      <c r="AC2" s="8">
        <v>20</v>
      </c>
      <c r="AD2" s="8">
        <v>21</v>
      </c>
      <c r="AE2" s="8">
        <v>22</v>
      </c>
      <c r="AF2" s="8">
        <v>23</v>
      </c>
      <c r="AG2" s="8">
        <v>24</v>
      </c>
      <c r="AH2" s="8">
        <v>25</v>
      </c>
      <c r="AI2" s="8">
        <v>26</v>
      </c>
      <c r="AJ2" s="8">
        <v>27</v>
      </c>
      <c r="AK2" s="8">
        <v>28</v>
      </c>
      <c r="AL2" s="8">
        <v>29</v>
      </c>
      <c r="AM2" s="8">
        <v>30</v>
      </c>
      <c r="AN2" s="8">
        <v>31</v>
      </c>
      <c r="AO2" s="8">
        <v>32</v>
      </c>
      <c r="AP2" s="8">
        <v>33</v>
      </c>
      <c r="AQ2" s="8">
        <v>34</v>
      </c>
      <c r="AR2" s="8">
        <v>35</v>
      </c>
      <c r="AS2" s="8">
        <v>36</v>
      </c>
      <c r="AT2" s="8">
        <v>37</v>
      </c>
      <c r="AU2" s="8">
        <v>38</v>
      </c>
      <c r="AV2" s="8">
        <v>39</v>
      </c>
      <c r="AW2" s="8">
        <v>40</v>
      </c>
      <c r="AX2" s="8">
        <v>41</v>
      </c>
      <c r="AY2" s="8">
        <v>42</v>
      </c>
      <c r="AZ2" s="8">
        <v>43</v>
      </c>
      <c r="BA2" s="8">
        <v>44</v>
      </c>
      <c r="BB2" s="8">
        <v>45</v>
      </c>
      <c r="BC2" s="8">
        <v>46</v>
      </c>
      <c r="BD2" s="8">
        <v>47</v>
      </c>
      <c r="BE2" s="8">
        <v>48</v>
      </c>
      <c r="BF2" s="8">
        <v>49</v>
      </c>
      <c r="BG2" s="8">
        <v>50</v>
      </c>
      <c r="BH2" s="8">
        <v>51</v>
      </c>
      <c r="BI2" s="8">
        <v>52</v>
      </c>
      <c r="BJ2" s="8">
        <v>53</v>
      </c>
      <c r="BK2" s="8">
        <v>54</v>
      </c>
      <c r="BL2" s="8">
        <v>55</v>
      </c>
      <c r="BM2" s="8">
        <v>56</v>
      </c>
      <c r="BN2" s="8">
        <v>57</v>
      </c>
      <c r="BO2" s="8">
        <v>58</v>
      </c>
      <c r="BP2" s="8">
        <v>59</v>
      </c>
      <c r="BQ2" s="8">
        <v>60</v>
      </c>
      <c r="BR2" s="8">
        <v>61</v>
      </c>
      <c r="BS2" s="8">
        <v>62</v>
      </c>
      <c r="BT2" s="8">
        <v>63</v>
      </c>
      <c r="BU2" s="8">
        <v>64</v>
      </c>
      <c r="BV2" s="8">
        <v>65</v>
      </c>
      <c r="BW2" s="8">
        <v>66</v>
      </c>
      <c r="BX2" s="8">
        <v>67</v>
      </c>
      <c r="BY2" s="8">
        <v>68</v>
      </c>
      <c r="BZ2" s="8">
        <v>69</v>
      </c>
      <c r="CA2" s="8">
        <v>70</v>
      </c>
      <c r="CB2" s="8">
        <v>71</v>
      </c>
      <c r="CC2" s="8">
        <v>72</v>
      </c>
      <c r="CD2" s="8">
        <v>73</v>
      </c>
      <c r="CE2" s="8">
        <v>74</v>
      </c>
      <c r="CF2" s="8">
        <v>75</v>
      </c>
      <c r="CG2" s="8">
        <v>76</v>
      </c>
      <c r="CH2" s="8">
        <v>77</v>
      </c>
      <c r="CI2" s="8">
        <v>78</v>
      </c>
      <c r="CJ2" s="8">
        <v>79</v>
      </c>
      <c r="CK2" s="8">
        <v>80</v>
      </c>
      <c r="CL2" s="8">
        <v>81</v>
      </c>
      <c r="CM2" s="8">
        <v>82</v>
      </c>
      <c r="CN2" s="8">
        <v>83</v>
      </c>
      <c r="CO2" s="8">
        <v>84</v>
      </c>
      <c r="CP2" s="8">
        <v>85</v>
      </c>
      <c r="CQ2" s="8">
        <v>86</v>
      </c>
      <c r="CR2" s="8">
        <v>87</v>
      </c>
      <c r="CS2" s="8">
        <v>88</v>
      </c>
      <c r="CT2" s="8">
        <v>89</v>
      </c>
      <c r="CU2" s="8">
        <v>90</v>
      </c>
      <c r="CV2" s="8">
        <v>91</v>
      </c>
      <c r="CW2" s="8">
        <v>92</v>
      </c>
      <c r="CX2" s="8">
        <v>93</v>
      </c>
      <c r="CY2" s="8">
        <v>94</v>
      </c>
      <c r="CZ2" s="8">
        <v>95</v>
      </c>
      <c r="DA2" s="8">
        <v>96</v>
      </c>
      <c r="DB2" s="8">
        <v>97</v>
      </c>
      <c r="DC2" s="8">
        <v>98</v>
      </c>
      <c r="DD2" s="8">
        <v>99</v>
      </c>
    </row>
    <row r="3" spans="7:108" ht="12" customHeight="1" hidden="1">
      <c r="G3" s="8" t="s">
        <v>4</v>
      </c>
      <c r="H3" s="9" t="s">
        <v>16</v>
      </c>
      <c r="I3" s="9" t="s">
        <v>30</v>
      </c>
      <c r="J3" s="9" t="s">
        <v>44</v>
      </c>
      <c r="K3" s="9" t="s">
        <v>58</v>
      </c>
      <c r="L3" s="9" t="s">
        <v>71</v>
      </c>
      <c r="M3" s="9" t="s">
        <v>84</v>
      </c>
      <c r="N3" s="9"/>
      <c r="O3" s="9"/>
      <c r="P3" s="9"/>
      <c r="Q3" s="9" t="s">
        <v>5</v>
      </c>
      <c r="R3" s="9" t="s">
        <v>17</v>
      </c>
      <c r="S3" s="9" t="s">
        <v>31</v>
      </c>
      <c r="T3" s="9" t="s">
        <v>45</v>
      </c>
      <c r="U3" s="9" t="s">
        <v>102</v>
      </c>
      <c r="V3" s="9" t="s">
        <v>99</v>
      </c>
      <c r="W3" s="9" t="s">
        <v>85</v>
      </c>
      <c r="X3" s="9" t="s">
        <v>6</v>
      </c>
      <c r="Y3" s="9" t="s">
        <v>18</v>
      </c>
      <c r="Z3" s="9" t="s">
        <v>32</v>
      </c>
      <c r="AA3" s="9" t="s">
        <v>46</v>
      </c>
      <c r="AB3" s="9" t="s">
        <v>59</v>
      </c>
      <c r="AC3" s="9" t="s">
        <v>72</v>
      </c>
      <c r="AD3" s="9" t="s">
        <v>86</v>
      </c>
      <c r="AE3" s="9" t="s">
        <v>7</v>
      </c>
      <c r="AF3" s="9" t="s">
        <v>19</v>
      </c>
      <c r="AG3" s="9" t="s">
        <v>33</v>
      </c>
      <c r="AH3" s="9" t="s">
        <v>47</v>
      </c>
      <c r="AI3" s="9" t="s">
        <v>60</v>
      </c>
      <c r="AJ3" s="9" t="s">
        <v>73</v>
      </c>
      <c r="AK3" s="9" t="s">
        <v>87</v>
      </c>
      <c r="AL3" s="9" t="s">
        <v>8</v>
      </c>
      <c r="AM3" s="9" t="s">
        <v>20</v>
      </c>
      <c r="AN3" s="9" t="s">
        <v>34</v>
      </c>
      <c r="AO3" s="9" t="s">
        <v>48</v>
      </c>
      <c r="AP3" s="9" t="s">
        <v>61</v>
      </c>
      <c r="AQ3" s="9" t="s">
        <v>74</v>
      </c>
      <c r="AR3" s="9" t="s">
        <v>88</v>
      </c>
      <c r="AS3" s="9" t="s">
        <v>9</v>
      </c>
      <c r="AT3" s="9" t="s">
        <v>21</v>
      </c>
      <c r="AU3" s="9" t="s">
        <v>35</v>
      </c>
      <c r="AV3" s="9" t="s">
        <v>49</v>
      </c>
      <c r="AW3" s="9" t="s">
        <v>62</v>
      </c>
      <c r="AX3" s="9" t="s">
        <v>75</v>
      </c>
      <c r="AY3" s="9" t="s">
        <v>89</v>
      </c>
      <c r="AZ3" s="9" t="s">
        <v>100</v>
      </c>
      <c r="BA3" s="9" t="s">
        <v>22</v>
      </c>
      <c r="BB3" s="9" t="s">
        <v>36</v>
      </c>
      <c r="BC3" s="9" t="s">
        <v>50</v>
      </c>
      <c r="BD3" s="9" t="s">
        <v>63</v>
      </c>
      <c r="BE3" s="9" t="s">
        <v>76</v>
      </c>
      <c r="BF3" s="9" t="s">
        <v>90</v>
      </c>
      <c r="BG3" s="9" t="s">
        <v>10</v>
      </c>
      <c r="BH3" s="9" t="s">
        <v>23</v>
      </c>
      <c r="BI3" s="9" t="s">
        <v>37</v>
      </c>
      <c r="BJ3" s="9" t="s">
        <v>51</v>
      </c>
      <c r="BK3" s="9" t="s">
        <v>64</v>
      </c>
      <c r="BL3" s="9" t="s">
        <v>77</v>
      </c>
      <c r="BM3" s="9" t="s">
        <v>91</v>
      </c>
      <c r="BN3" s="9" t="s">
        <v>11</v>
      </c>
      <c r="BO3" s="9" t="s">
        <v>24</v>
      </c>
      <c r="BP3" s="9" t="s">
        <v>38</v>
      </c>
      <c r="BQ3" s="9" t="s">
        <v>52</v>
      </c>
      <c r="BR3" s="9" t="s">
        <v>65</v>
      </c>
      <c r="BS3" s="9" t="s">
        <v>78</v>
      </c>
      <c r="BT3" s="9" t="s">
        <v>92</v>
      </c>
      <c r="BU3" s="9" t="s">
        <v>12</v>
      </c>
      <c r="BV3" s="9" t="s">
        <v>25</v>
      </c>
      <c r="BW3" s="9" t="s">
        <v>39</v>
      </c>
      <c r="BX3" s="9" t="s">
        <v>53</v>
      </c>
      <c r="BY3" s="9" t="s">
        <v>66</v>
      </c>
      <c r="BZ3" s="9" t="s">
        <v>79</v>
      </c>
      <c r="CA3" s="9" t="s">
        <v>93</v>
      </c>
      <c r="CB3" s="9" t="s">
        <v>13</v>
      </c>
      <c r="CC3" s="9" t="s">
        <v>26</v>
      </c>
      <c r="CD3" s="9" t="s">
        <v>40</v>
      </c>
      <c r="CE3" s="9" t="s">
        <v>54</v>
      </c>
      <c r="CF3" s="9" t="s">
        <v>67</v>
      </c>
      <c r="CG3" s="9" t="s">
        <v>80</v>
      </c>
      <c r="CH3" s="9" t="s">
        <v>94</v>
      </c>
      <c r="CI3" s="9" t="s">
        <v>14</v>
      </c>
      <c r="CJ3" s="9" t="s">
        <v>27</v>
      </c>
      <c r="CK3" s="9" t="s">
        <v>41</v>
      </c>
      <c r="CL3" s="9" t="s">
        <v>55</v>
      </c>
      <c r="CM3" s="9" t="s">
        <v>68</v>
      </c>
      <c r="CN3" s="9" t="s">
        <v>81</v>
      </c>
      <c r="CO3" s="9" t="s">
        <v>95</v>
      </c>
      <c r="CP3" s="9" t="s">
        <v>15</v>
      </c>
      <c r="CQ3" s="9" t="s">
        <v>28</v>
      </c>
      <c r="CR3" s="9" t="s">
        <v>42</v>
      </c>
      <c r="CS3" s="9" t="s">
        <v>56</v>
      </c>
      <c r="CT3" s="9" t="s">
        <v>69</v>
      </c>
      <c r="CU3" s="9" t="s">
        <v>82</v>
      </c>
      <c r="CV3" s="9" t="s">
        <v>96</v>
      </c>
      <c r="CW3" s="9" t="s">
        <v>101</v>
      </c>
      <c r="CX3" s="9" t="s">
        <v>29</v>
      </c>
      <c r="CY3" s="9" t="s">
        <v>43</v>
      </c>
      <c r="CZ3" s="9" t="s">
        <v>57</v>
      </c>
      <c r="DA3" s="9" t="s">
        <v>70</v>
      </c>
      <c r="DB3" s="9" t="s">
        <v>83</v>
      </c>
      <c r="DC3" s="9" t="s">
        <v>97</v>
      </c>
      <c r="DD3" s="9" t="s">
        <v>98</v>
      </c>
    </row>
    <row r="4" ht="12" customHeight="1" hidden="1"/>
    <row r="5" ht="12" customHeight="1" hidden="1"/>
    <row r="6" spans="18:19" ht="18.75" customHeight="1">
      <c r="R6" s="104" t="s">
        <v>103</v>
      </c>
      <c r="S6" s="104"/>
    </row>
    <row r="7" spans="1:19" ht="12" customHeight="1">
      <c r="A7" s="10" t="s">
        <v>104</v>
      </c>
      <c r="R7" s="105" t="s">
        <v>105</v>
      </c>
      <c r="S7" s="106"/>
    </row>
    <row r="8" spans="1:19" ht="17.25" customHeight="1">
      <c r="A8" s="10" t="s">
        <v>106</v>
      </c>
      <c r="R8" s="107" t="s">
        <v>107</v>
      </c>
      <c r="S8" s="108"/>
    </row>
    <row r="9" spans="1:19" ht="17.25" customHeight="1">
      <c r="A9" s="10" t="s">
        <v>108</v>
      </c>
      <c r="R9" s="105" t="s">
        <v>112</v>
      </c>
      <c r="S9" s="109"/>
    </row>
    <row r="10" ht="29.25" customHeight="1" thickBot="1">
      <c r="A10" s="10" t="s">
        <v>109</v>
      </c>
    </row>
    <row r="11" spans="3:10" ht="15" customHeight="1" hidden="1">
      <c r="C11" s="11"/>
      <c r="D11" s="11"/>
      <c r="E11" s="11"/>
      <c r="F11" s="11"/>
      <c r="G11" s="11"/>
      <c r="H11" s="11"/>
      <c r="I11" s="11"/>
      <c r="J11" s="11"/>
    </row>
    <row r="12" spans="3:12" ht="15" customHeight="1" hidden="1">
      <c r="C12" s="11"/>
      <c r="D12" s="11"/>
      <c r="E12" s="11"/>
      <c r="F12" s="11"/>
      <c r="L12" s="11"/>
    </row>
    <row r="13" spans="3:12" ht="15" customHeight="1" hidden="1">
      <c r="C13" s="11"/>
      <c r="D13" s="11"/>
      <c r="E13" s="11"/>
      <c r="F13" s="11"/>
      <c r="J13" s="11"/>
      <c r="K13" s="11"/>
      <c r="L13" s="11"/>
    </row>
    <row r="14" spans="3:12" ht="15" customHeight="1" hidden="1" thickBot="1">
      <c r="C14" s="11"/>
      <c r="D14" s="11"/>
      <c r="E14" s="11"/>
      <c r="F14" s="11"/>
      <c r="G14" s="11"/>
      <c r="H14" s="11"/>
      <c r="I14" s="11"/>
      <c r="J14" s="11"/>
      <c r="K14" s="11"/>
      <c r="L14" s="11"/>
    </row>
    <row r="15" spans="1:17" ht="27.75" customHeight="1" thickBot="1" thickTop="1">
      <c r="A15" s="12" t="s">
        <v>110</v>
      </c>
      <c r="B15" s="13" t="s">
        <v>111</v>
      </c>
      <c r="C15" s="9"/>
      <c r="D15" s="11"/>
      <c r="E15" s="9"/>
      <c r="F15" s="9"/>
      <c r="G15" s="9"/>
      <c r="H15" s="9"/>
      <c r="I15" s="9"/>
      <c r="J15" s="9"/>
      <c r="K15" s="9"/>
      <c r="L15" s="9"/>
      <c r="M15" s="9"/>
      <c r="N15" s="9"/>
      <c r="O15" s="9"/>
      <c r="P15" s="9"/>
      <c r="Q15" s="9"/>
    </row>
    <row r="16" spans="1:17" ht="34.5" customHeight="1" thickBot="1" thickTop="1">
      <c r="A16" s="14" t="e">
        <f>#REF!</f>
        <v>#REF!</v>
      </c>
      <c r="B16" s="15" t="e">
        <f>IF(A16="","",CONCATENATE("( In words ",Q16," rupees only)"))</f>
        <v>#REF!</v>
      </c>
      <c r="C16" s="16" t="e">
        <f>INT(A16/100000)</f>
        <v>#REF!</v>
      </c>
      <c r="D16" s="11" t="e">
        <f>INT(A16/1000-C16*100)</f>
        <v>#REF!</v>
      </c>
      <c r="E16" s="11" t="e">
        <f>INT(A16/100-C16*1000-D16*10)</f>
        <v>#REF!</v>
      </c>
      <c r="F16" s="11" t="e">
        <f>INT(A16-C16*100000-D16*1000-E16*100)</f>
        <v>#REF!</v>
      </c>
      <c r="G16" s="11" t="e">
        <f>IF(C16=0,"",LOOKUP(C16,$G$2:$DD$2,$G$3:$DD$3))</f>
        <v>#REF!</v>
      </c>
      <c r="H16" s="11" t="e">
        <f>IF(D16=0,"",LOOKUP(D16,$G$2:$DD$2,$G$3:$DD$3))</f>
        <v>#REF!</v>
      </c>
      <c r="I16" s="11" t="e">
        <f>IF(E16=0,"",LOOKUP(E16,$G$2:$R$2,$G$3:$R$3))</f>
        <v>#REF!</v>
      </c>
      <c r="J16" s="11" t="e">
        <f>IF(F16=0,"",LOOKUP(F16,$G$2:$DD$2,$G$3:$DD$3))</f>
        <v>#REF!</v>
      </c>
      <c r="K16" s="11" t="e">
        <f>IF(AND(E16=0,F16=0),1,2)</f>
        <v>#REF!</v>
      </c>
      <c r="L16" s="11" t="e">
        <f>IF(F16=0,3,4)</f>
        <v>#REF!</v>
      </c>
      <c r="M16" s="11" t="e">
        <f>IF(OR(K16=1,L16=3),5,6)</f>
        <v>#REF!</v>
      </c>
      <c r="N16" s="11" t="e">
        <f>IF(C16&gt;1," Lakhs ",IF(C16&gt;0," Lakh ",""))</f>
        <v>#REF!</v>
      </c>
      <c r="O16" s="11" t="e">
        <f>IF(D16&gt;0," Thousand ","")</f>
        <v>#REF!</v>
      </c>
      <c r="P16" s="11" t="e">
        <f>IF(E16&gt;0," Hundred ","")</f>
        <v>#REF!</v>
      </c>
      <c r="Q16" s="17" t="e">
        <f>IF(A16=0,"Zero",IF(A16&gt;0,TRIM(CONCATENATE(G16,N16,H16,O16,I16,P16,IF(AND(A16&gt;100,M16=6)," and ",""),J16)),""))</f>
        <v>#REF!</v>
      </c>
    </row>
    <row r="17" spans="1:17" ht="34.5" customHeight="1" thickBot="1" thickTop="1">
      <c r="A17" s="14" t="e">
        <f>A16+1</f>
        <v>#REF!</v>
      </c>
      <c r="B17" s="15" t="e">
        <f aca="true" t="shared" si="0" ref="B17:B39">IF(A17="","",CONCATENATE("( In words ",Q17," rupees only)"))</f>
        <v>#REF!</v>
      </c>
      <c r="C17" s="16" t="e">
        <f>INT(A17/100000)</f>
        <v>#REF!</v>
      </c>
      <c r="D17" s="11" t="e">
        <f>INT(A17/1000-C17*100)</f>
        <v>#REF!</v>
      </c>
      <c r="E17" s="11" t="e">
        <f>INT(A17/100-C17*1000-D17*10)</f>
        <v>#REF!</v>
      </c>
      <c r="F17" s="11" t="e">
        <f>INT(A17-C17*100000-D17*1000-E17*100)</f>
        <v>#REF!</v>
      </c>
      <c r="G17" s="11" t="e">
        <f>IF(C17=0,"",LOOKUP(C17,$G$2:$DD$2,$G$3:$DD$3))</f>
        <v>#REF!</v>
      </c>
      <c r="H17" s="11" t="e">
        <f>IF(D17=0,"",LOOKUP(D17,$G$2:$DD$2,$G$3:$DD$3))</f>
        <v>#REF!</v>
      </c>
      <c r="I17" s="11" t="e">
        <f>IF(E17=0,"",LOOKUP(E17,$G$2:$R$2,$G$3:$R$3))</f>
        <v>#REF!</v>
      </c>
      <c r="J17" s="11" t="e">
        <f>IF(F17=0,"",LOOKUP(F17,$G$2:$DD$2,$G$3:$DD$3))</f>
        <v>#REF!</v>
      </c>
      <c r="K17" s="11" t="e">
        <f>IF(AND(E17=0,F17=0),1,2)</f>
        <v>#REF!</v>
      </c>
      <c r="L17" s="11" t="e">
        <f>IF(F17=0,3,4)</f>
        <v>#REF!</v>
      </c>
      <c r="M17" s="11" t="e">
        <f>IF(OR(K17=1,L17=3),5,6)</f>
        <v>#REF!</v>
      </c>
      <c r="N17" s="11" t="e">
        <f>IF(C17&gt;1," Lakhs ",IF(C17&gt;0," Lakh ",""))</f>
        <v>#REF!</v>
      </c>
      <c r="O17" s="11" t="e">
        <f>IF(D17&gt;0," Thousand ","")</f>
        <v>#REF!</v>
      </c>
      <c r="P17" s="11" t="e">
        <f>IF(E17&gt;0," Hundred ","")</f>
        <v>#REF!</v>
      </c>
      <c r="Q17" s="17" t="e">
        <f>IF(A17=0,"Zero",IF(A17&gt;0,TRIM(CONCATENATE(G17,N17,H17,O17,I17,P17,IF(AND(A17&gt;100,M17=6)," and ",""),J17)),""))</f>
        <v>#REF!</v>
      </c>
    </row>
    <row r="18" spans="1:17" ht="34.5" customHeight="1" thickBot="1" thickTop="1">
      <c r="A18" s="14"/>
      <c r="B18" s="15">
        <f t="shared" si="0"/>
      </c>
      <c r="C18" s="16">
        <f aca="true" t="shared" si="1" ref="C18:C39">INT(A18/100000)</f>
        <v>0</v>
      </c>
      <c r="D18" s="11">
        <f aca="true" t="shared" si="2" ref="D18:D39">INT(A18/1000-C18*100)</f>
        <v>0</v>
      </c>
      <c r="E18" s="11">
        <f aca="true" t="shared" si="3" ref="E18:E39">INT(A18/100-C18*1000-D18*10)</f>
        <v>0</v>
      </c>
      <c r="F18" s="11">
        <f aca="true" t="shared" si="4" ref="F18:F39">INT(A18-C18*100000-D18*1000-E18*100)</f>
        <v>0</v>
      </c>
      <c r="G18" s="11">
        <f aca="true" t="shared" si="5" ref="G18:G39">IF(C18=0,"",LOOKUP(C18,$G$2:$DD$2,$G$3:$DD$3))</f>
      </c>
      <c r="H18" s="11">
        <f aca="true" t="shared" si="6" ref="H18:H39">IF(D18=0,"",LOOKUP(D18,$G$2:$DD$2,$G$3:$DD$3))</f>
      </c>
      <c r="I18" s="11">
        <f aca="true" t="shared" si="7" ref="I18:I39">IF(E18=0,"",LOOKUP(E18,$G$2:$R$2,$G$3:$R$3))</f>
      </c>
      <c r="J18" s="11">
        <f aca="true" t="shared" si="8" ref="J18:J39">IF(F18=0,"",LOOKUP(F18,$G$2:$DD$2,$G$3:$DD$3))</f>
      </c>
      <c r="K18" s="11">
        <f aca="true" t="shared" si="9" ref="K18:K39">IF(AND(E18=0,F18=0),1,2)</f>
        <v>1</v>
      </c>
      <c r="L18" s="11">
        <f aca="true" t="shared" si="10" ref="L18:L39">IF(F18=0,3,4)</f>
        <v>3</v>
      </c>
      <c r="M18" s="11">
        <f aca="true" t="shared" si="11" ref="M18:M39">IF(OR(K18=1,L18=3),5,6)</f>
        <v>5</v>
      </c>
      <c r="N18" s="11">
        <f aca="true" t="shared" si="12" ref="N18:N39">IF(C18&gt;1," Lakhs ",IF(C18&gt;0," Lakh ",""))</f>
      </c>
      <c r="O18" s="11">
        <f aca="true" t="shared" si="13" ref="O18:O39">IF(D18&gt;0," Thousand ","")</f>
      </c>
      <c r="P18" s="11">
        <f aca="true" t="shared" si="14" ref="P18:P39">IF(E18&gt;0," Hundred ","")</f>
      </c>
      <c r="Q18" s="17" t="str">
        <f aca="true" t="shared" si="15" ref="Q18:Q39">IF(A18=0,"Zero",IF(A18&gt;0,TRIM(CONCATENATE(G18,N18,H18,O18,I18,P18,IF(AND(A18&gt;100,M18=6)," and ",""),J18)),""))</f>
        <v>Zero</v>
      </c>
    </row>
    <row r="19" spans="1:17" ht="34.5" customHeight="1" thickBot="1" thickTop="1">
      <c r="A19" s="14"/>
      <c r="B19" s="15">
        <f t="shared" si="0"/>
      </c>
      <c r="C19" s="16">
        <f t="shared" si="1"/>
        <v>0</v>
      </c>
      <c r="D19" s="11">
        <f t="shared" si="2"/>
        <v>0</v>
      </c>
      <c r="E19" s="11">
        <f t="shared" si="3"/>
        <v>0</v>
      </c>
      <c r="F19" s="11">
        <f t="shared" si="4"/>
        <v>0</v>
      </c>
      <c r="G19" s="11">
        <f t="shared" si="5"/>
      </c>
      <c r="H19" s="11">
        <f t="shared" si="6"/>
      </c>
      <c r="I19" s="11">
        <f t="shared" si="7"/>
      </c>
      <c r="J19" s="11">
        <f t="shared" si="8"/>
      </c>
      <c r="K19" s="11">
        <f t="shared" si="9"/>
        <v>1</v>
      </c>
      <c r="L19" s="11">
        <f t="shared" si="10"/>
        <v>3</v>
      </c>
      <c r="M19" s="11">
        <f t="shared" si="11"/>
        <v>5</v>
      </c>
      <c r="N19" s="11">
        <f t="shared" si="12"/>
      </c>
      <c r="O19" s="11">
        <f t="shared" si="13"/>
      </c>
      <c r="P19" s="11">
        <f t="shared" si="14"/>
      </c>
      <c r="Q19" s="17" t="str">
        <f t="shared" si="15"/>
        <v>Zero</v>
      </c>
    </row>
    <row r="20" spans="1:17" ht="34.5" customHeight="1" thickBot="1" thickTop="1">
      <c r="A20" s="14"/>
      <c r="B20" s="15">
        <f t="shared" si="0"/>
      </c>
      <c r="C20" s="16">
        <f t="shared" si="1"/>
        <v>0</v>
      </c>
      <c r="D20" s="11">
        <f t="shared" si="2"/>
        <v>0</v>
      </c>
      <c r="E20" s="11">
        <f t="shared" si="3"/>
        <v>0</v>
      </c>
      <c r="F20" s="11">
        <f t="shared" si="4"/>
        <v>0</v>
      </c>
      <c r="G20" s="11">
        <f t="shared" si="5"/>
      </c>
      <c r="H20" s="11">
        <f t="shared" si="6"/>
      </c>
      <c r="I20" s="11">
        <f t="shared" si="7"/>
      </c>
      <c r="J20" s="11">
        <f t="shared" si="8"/>
      </c>
      <c r="K20" s="11">
        <f t="shared" si="9"/>
        <v>1</v>
      </c>
      <c r="L20" s="11">
        <f t="shared" si="10"/>
        <v>3</v>
      </c>
      <c r="M20" s="11">
        <f t="shared" si="11"/>
        <v>5</v>
      </c>
      <c r="N20" s="11">
        <f t="shared" si="12"/>
      </c>
      <c r="O20" s="11">
        <f t="shared" si="13"/>
      </c>
      <c r="P20" s="11">
        <f t="shared" si="14"/>
      </c>
      <c r="Q20" s="17" t="str">
        <f t="shared" si="15"/>
        <v>Zero</v>
      </c>
    </row>
    <row r="21" spans="1:17" ht="34.5" customHeight="1" thickBot="1" thickTop="1">
      <c r="A21" s="14"/>
      <c r="B21" s="15">
        <f t="shared" si="0"/>
      </c>
      <c r="C21" s="16">
        <f t="shared" si="1"/>
        <v>0</v>
      </c>
      <c r="D21" s="11">
        <f t="shared" si="2"/>
        <v>0</v>
      </c>
      <c r="E21" s="11">
        <f t="shared" si="3"/>
        <v>0</v>
      </c>
      <c r="F21" s="11">
        <f t="shared" si="4"/>
        <v>0</v>
      </c>
      <c r="G21" s="11">
        <f t="shared" si="5"/>
      </c>
      <c r="H21" s="11">
        <f t="shared" si="6"/>
      </c>
      <c r="I21" s="11">
        <f t="shared" si="7"/>
      </c>
      <c r="J21" s="11">
        <f t="shared" si="8"/>
      </c>
      <c r="K21" s="11">
        <f t="shared" si="9"/>
        <v>1</v>
      </c>
      <c r="L21" s="11">
        <f t="shared" si="10"/>
        <v>3</v>
      </c>
      <c r="M21" s="11">
        <f t="shared" si="11"/>
        <v>5</v>
      </c>
      <c r="N21" s="11">
        <f t="shared" si="12"/>
      </c>
      <c r="O21" s="11">
        <f t="shared" si="13"/>
      </c>
      <c r="P21" s="11">
        <f t="shared" si="14"/>
      </c>
      <c r="Q21" s="17" t="str">
        <f t="shared" si="15"/>
        <v>Zero</v>
      </c>
    </row>
    <row r="22" spans="1:17" ht="34.5" customHeight="1" thickBot="1" thickTop="1">
      <c r="A22" s="14"/>
      <c r="B22" s="15">
        <f t="shared" si="0"/>
      </c>
      <c r="C22" s="16">
        <f t="shared" si="1"/>
        <v>0</v>
      </c>
      <c r="D22" s="11">
        <f t="shared" si="2"/>
        <v>0</v>
      </c>
      <c r="E22" s="11">
        <f t="shared" si="3"/>
        <v>0</v>
      </c>
      <c r="F22" s="11">
        <f t="shared" si="4"/>
        <v>0</v>
      </c>
      <c r="G22" s="11">
        <f t="shared" si="5"/>
      </c>
      <c r="H22" s="11">
        <f t="shared" si="6"/>
      </c>
      <c r="I22" s="11">
        <f t="shared" si="7"/>
      </c>
      <c r="J22" s="11">
        <f t="shared" si="8"/>
      </c>
      <c r="K22" s="11">
        <f t="shared" si="9"/>
        <v>1</v>
      </c>
      <c r="L22" s="11">
        <f t="shared" si="10"/>
        <v>3</v>
      </c>
      <c r="M22" s="11">
        <f t="shared" si="11"/>
        <v>5</v>
      </c>
      <c r="N22" s="11">
        <f t="shared" si="12"/>
      </c>
      <c r="O22" s="11">
        <f t="shared" si="13"/>
      </c>
      <c r="P22" s="11">
        <f t="shared" si="14"/>
      </c>
      <c r="Q22" s="17" t="str">
        <f t="shared" si="15"/>
        <v>Zero</v>
      </c>
    </row>
    <row r="23" spans="1:17" ht="34.5" customHeight="1" thickBot="1" thickTop="1">
      <c r="A23" s="14"/>
      <c r="B23" s="15">
        <f t="shared" si="0"/>
      </c>
      <c r="C23" s="16">
        <f t="shared" si="1"/>
        <v>0</v>
      </c>
      <c r="D23" s="11">
        <f t="shared" si="2"/>
        <v>0</v>
      </c>
      <c r="E23" s="11">
        <f t="shared" si="3"/>
        <v>0</v>
      </c>
      <c r="F23" s="11">
        <f t="shared" si="4"/>
        <v>0</v>
      </c>
      <c r="G23" s="11">
        <f t="shared" si="5"/>
      </c>
      <c r="H23" s="11">
        <f t="shared" si="6"/>
      </c>
      <c r="I23" s="11">
        <f t="shared" si="7"/>
      </c>
      <c r="J23" s="11">
        <f t="shared" si="8"/>
      </c>
      <c r="K23" s="11">
        <f t="shared" si="9"/>
        <v>1</v>
      </c>
      <c r="L23" s="11">
        <f t="shared" si="10"/>
        <v>3</v>
      </c>
      <c r="M23" s="11">
        <f t="shared" si="11"/>
        <v>5</v>
      </c>
      <c r="N23" s="11">
        <f t="shared" si="12"/>
      </c>
      <c r="O23" s="11">
        <f t="shared" si="13"/>
      </c>
      <c r="P23" s="11">
        <f t="shared" si="14"/>
      </c>
      <c r="Q23" s="17" t="str">
        <f t="shared" si="15"/>
        <v>Zero</v>
      </c>
    </row>
    <row r="24" spans="1:17" ht="34.5" customHeight="1" thickBot="1" thickTop="1">
      <c r="A24" s="14"/>
      <c r="B24" s="15">
        <f t="shared" si="0"/>
      </c>
      <c r="C24" s="16">
        <f t="shared" si="1"/>
        <v>0</v>
      </c>
      <c r="D24" s="11">
        <f t="shared" si="2"/>
        <v>0</v>
      </c>
      <c r="E24" s="11">
        <f t="shared" si="3"/>
        <v>0</v>
      </c>
      <c r="F24" s="11">
        <f t="shared" si="4"/>
        <v>0</v>
      </c>
      <c r="G24" s="11">
        <f t="shared" si="5"/>
      </c>
      <c r="H24" s="11">
        <f t="shared" si="6"/>
      </c>
      <c r="I24" s="11">
        <f t="shared" si="7"/>
      </c>
      <c r="J24" s="11">
        <f t="shared" si="8"/>
      </c>
      <c r="K24" s="11">
        <f t="shared" si="9"/>
        <v>1</v>
      </c>
      <c r="L24" s="11">
        <f t="shared" si="10"/>
        <v>3</v>
      </c>
      <c r="M24" s="11">
        <f t="shared" si="11"/>
        <v>5</v>
      </c>
      <c r="N24" s="11">
        <f t="shared" si="12"/>
      </c>
      <c r="O24" s="11">
        <f t="shared" si="13"/>
      </c>
      <c r="P24" s="11">
        <f t="shared" si="14"/>
      </c>
      <c r="Q24" s="17" t="str">
        <f t="shared" si="15"/>
        <v>Zero</v>
      </c>
    </row>
    <row r="25" spans="1:17" ht="34.5" customHeight="1" thickBot="1" thickTop="1">
      <c r="A25" s="14"/>
      <c r="B25" s="15">
        <f t="shared" si="0"/>
      </c>
      <c r="C25" s="16">
        <f t="shared" si="1"/>
        <v>0</v>
      </c>
      <c r="D25" s="11">
        <f t="shared" si="2"/>
        <v>0</v>
      </c>
      <c r="E25" s="11">
        <f t="shared" si="3"/>
        <v>0</v>
      </c>
      <c r="F25" s="11">
        <f t="shared" si="4"/>
        <v>0</v>
      </c>
      <c r="G25" s="11">
        <f t="shared" si="5"/>
      </c>
      <c r="H25" s="11">
        <f t="shared" si="6"/>
      </c>
      <c r="I25" s="11">
        <f t="shared" si="7"/>
      </c>
      <c r="J25" s="11">
        <f t="shared" si="8"/>
      </c>
      <c r="K25" s="11">
        <f t="shared" si="9"/>
        <v>1</v>
      </c>
      <c r="L25" s="11">
        <f t="shared" si="10"/>
        <v>3</v>
      </c>
      <c r="M25" s="11">
        <f t="shared" si="11"/>
        <v>5</v>
      </c>
      <c r="N25" s="11">
        <f t="shared" si="12"/>
      </c>
      <c r="O25" s="11">
        <f t="shared" si="13"/>
      </c>
      <c r="P25" s="11">
        <f t="shared" si="14"/>
      </c>
      <c r="Q25" s="17" t="str">
        <f t="shared" si="15"/>
        <v>Zero</v>
      </c>
    </row>
    <row r="26" spans="1:17" ht="34.5" customHeight="1" thickBot="1" thickTop="1">
      <c r="A26" s="14"/>
      <c r="B26" s="15">
        <f t="shared" si="0"/>
      </c>
      <c r="C26" s="16">
        <f t="shared" si="1"/>
        <v>0</v>
      </c>
      <c r="D26" s="11">
        <f t="shared" si="2"/>
        <v>0</v>
      </c>
      <c r="E26" s="11">
        <f t="shared" si="3"/>
        <v>0</v>
      </c>
      <c r="F26" s="11">
        <f t="shared" si="4"/>
        <v>0</v>
      </c>
      <c r="G26" s="11">
        <f t="shared" si="5"/>
      </c>
      <c r="H26" s="11">
        <f t="shared" si="6"/>
      </c>
      <c r="I26" s="11">
        <f t="shared" si="7"/>
      </c>
      <c r="J26" s="11">
        <f t="shared" si="8"/>
      </c>
      <c r="K26" s="11">
        <f t="shared" si="9"/>
        <v>1</v>
      </c>
      <c r="L26" s="11">
        <f t="shared" si="10"/>
        <v>3</v>
      </c>
      <c r="M26" s="11">
        <f t="shared" si="11"/>
        <v>5</v>
      </c>
      <c r="N26" s="11">
        <f t="shared" si="12"/>
      </c>
      <c r="O26" s="11">
        <f t="shared" si="13"/>
      </c>
      <c r="P26" s="11">
        <f t="shared" si="14"/>
      </c>
      <c r="Q26" s="17" t="str">
        <f t="shared" si="15"/>
        <v>Zero</v>
      </c>
    </row>
    <row r="27" spans="1:17" ht="34.5" customHeight="1" thickBot="1" thickTop="1">
      <c r="A27" s="14"/>
      <c r="B27" s="15">
        <f t="shared" si="0"/>
      </c>
      <c r="C27" s="16">
        <f t="shared" si="1"/>
        <v>0</v>
      </c>
      <c r="D27" s="11">
        <f t="shared" si="2"/>
        <v>0</v>
      </c>
      <c r="E27" s="11">
        <f t="shared" si="3"/>
        <v>0</v>
      </c>
      <c r="F27" s="11">
        <f t="shared" si="4"/>
        <v>0</v>
      </c>
      <c r="G27" s="11">
        <f t="shared" si="5"/>
      </c>
      <c r="H27" s="11">
        <f t="shared" si="6"/>
      </c>
      <c r="I27" s="11">
        <f t="shared" si="7"/>
      </c>
      <c r="J27" s="11">
        <f t="shared" si="8"/>
      </c>
      <c r="K27" s="11">
        <f t="shared" si="9"/>
        <v>1</v>
      </c>
      <c r="L27" s="11">
        <f t="shared" si="10"/>
        <v>3</v>
      </c>
      <c r="M27" s="11">
        <f t="shared" si="11"/>
        <v>5</v>
      </c>
      <c r="N27" s="11">
        <f t="shared" si="12"/>
      </c>
      <c r="O27" s="11">
        <f t="shared" si="13"/>
      </c>
      <c r="P27" s="11">
        <f t="shared" si="14"/>
      </c>
      <c r="Q27" s="17" t="str">
        <f t="shared" si="15"/>
        <v>Zero</v>
      </c>
    </row>
    <row r="28" spans="1:17" ht="34.5" customHeight="1" thickBot="1" thickTop="1">
      <c r="A28" s="14"/>
      <c r="B28" s="15">
        <f t="shared" si="0"/>
      </c>
      <c r="C28" s="16">
        <f t="shared" si="1"/>
        <v>0</v>
      </c>
      <c r="D28" s="11">
        <f t="shared" si="2"/>
        <v>0</v>
      </c>
      <c r="E28" s="11">
        <f t="shared" si="3"/>
        <v>0</v>
      </c>
      <c r="F28" s="11">
        <f t="shared" si="4"/>
        <v>0</v>
      </c>
      <c r="G28" s="11">
        <f t="shared" si="5"/>
      </c>
      <c r="H28" s="11">
        <f t="shared" si="6"/>
      </c>
      <c r="I28" s="11">
        <f t="shared" si="7"/>
      </c>
      <c r="J28" s="11">
        <f t="shared" si="8"/>
      </c>
      <c r="K28" s="11">
        <f t="shared" si="9"/>
        <v>1</v>
      </c>
      <c r="L28" s="11">
        <f t="shared" si="10"/>
        <v>3</v>
      </c>
      <c r="M28" s="11">
        <f t="shared" si="11"/>
        <v>5</v>
      </c>
      <c r="N28" s="11">
        <f t="shared" si="12"/>
      </c>
      <c r="O28" s="11">
        <f t="shared" si="13"/>
      </c>
      <c r="P28" s="11">
        <f t="shared" si="14"/>
      </c>
      <c r="Q28" s="17" t="str">
        <f t="shared" si="15"/>
        <v>Zero</v>
      </c>
    </row>
    <row r="29" spans="1:17" ht="34.5" customHeight="1" thickBot="1" thickTop="1">
      <c r="A29" s="14"/>
      <c r="B29" s="15">
        <f t="shared" si="0"/>
      </c>
      <c r="C29" s="16">
        <f t="shared" si="1"/>
        <v>0</v>
      </c>
      <c r="D29" s="11">
        <f t="shared" si="2"/>
        <v>0</v>
      </c>
      <c r="E29" s="11">
        <f t="shared" si="3"/>
        <v>0</v>
      </c>
      <c r="F29" s="11">
        <f t="shared" si="4"/>
        <v>0</v>
      </c>
      <c r="G29" s="11">
        <f t="shared" si="5"/>
      </c>
      <c r="H29" s="11">
        <f t="shared" si="6"/>
      </c>
      <c r="I29" s="11">
        <f t="shared" si="7"/>
      </c>
      <c r="J29" s="11">
        <f t="shared" si="8"/>
      </c>
      <c r="K29" s="11">
        <f t="shared" si="9"/>
        <v>1</v>
      </c>
      <c r="L29" s="11">
        <f t="shared" si="10"/>
        <v>3</v>
      </c>
      <c r="M29" s="11">
        <f t="shared" si="11"/>
        <v>5</v>
      </c>
      <c r="N29" s="11">
        <f t="shared" si="12"/>
      </c>
      <c r="O29" s="11">
        <f t="shared" si="13"/>
      </c>
      <c r="P29" s="11">
        <f t="shared" si="14"/>
      </c>
      <c r="Q29" s="17" t="str">
        <f t="shared" si="15"/>
        <v>Zero</v>
      </c>
    </row>
    <row r="30" spans="1:17" ht="34.5" customHeight="1" thickBot="1" thickTop="1">
      <c r="A30" s="14"/>
      <c r="B30" s="15">
        <f t="shared" si="0"/>
      </c>
      <c r="C30" s="16">
        <f t="shared" si="1"/>
        <v>0</v>
      </c>
      <c r="D30" s="11">
        <f t="shared" si="2"/>
        <v>0</v>
      </c>
      <c r="E30" s="11">
        <f t="shared" si="3"/>
        <v>0</v>
      </c>
      <c r="F30" s="11">
        <f t="shared" si="4"/>
        <v>0</v>
      </c>
      <c r="G30" s="11">
        <f t="shared" si="5"/>
      </c>
      <c r="H30" s="11">
        <f t="shared" si="6"/>
      </c>
      <c r="I30" s="11">
        <f t="shared" si="7"/>
      </c>
      <c r="J30" s="11">
        <f t="shared" si="8"/>
      </c>
      <c r="K30" s="11">
        <f t="shared" si="9"/>
        <v>1</v>
      </c>
      <c r="L30" s="11">
        <f t="shared" si="10"/>
        <v>3</v>
      </c>
      <c r="M30" s="11">
        <f t="shared" si="11"/>
        <v>5</v>
      </c>
      <c r="N30" s="11">
        <f t="shared" si="12"/>
      </c>
      <c r="O30" s="11">
        <f t="shared" si="13"/>
      </c>
      <c r="P30" s="11">
        <f t="shared" si="14"/>
      </c>
      <c r="Q30" s="17" t="str">
        <f t="shared" si="15"/>
        <v>Zero</v>
      </c>
    </row>
    <row r="31" spans="1:17" ht="34.5" customHeight="1" thickBot="1" thickTop="1">
      <c r="A31" s="14"/>
      <c r="B31" s="15">
        <f t="shared" si="0"/>
      </c>
      <c r="C31" s="16">
        <f t="shared" si="1"/>
        <v>0</v>
      </c>
      <c r="D31" s="11">
        <f t="shared" si="2"/>
        <v>0</v>
      </c>
      <c r="E31" s="11">
        <f t="shared" si="3"/>
        <v>0</v>
      </c>
      <c r="F31" s="11">
        <f t="shared" si="4"/>
        <v>0</v>
      </c>
      <c r="G31" s="11">
        <f t="shared" si="5"/>
      </c>
      <c r="H31" s="11">
        <f t="shared" si="6"/>
      </c>
      <c r="I31" s="11">
        <f t="shared" si="7"/>
      </c>
      <c r="J31" s="11">
        <f t="shared" si="8"/>
      </c>
      <c r="K31" s="11">
        <f t="shared" si="9"/>
        <v>1</v>
      </c>
      <c r="L31" s="11">
        <f t="shared" si="10"/>
        <v>3</v>
      </c>
      <c r="M31" s="11">
        <f t="shared" si="11"/>
        <v>5</v>
      </c>
      <c r="N31" s="11">
        <f t="shared" si="12"/>
      </c>
      <c r="O31" s="11">
        <f t="shared" si="13"/>
      </c>
      <c r="P31" s="11">
        <f t="shared" si="14"/>
      </c>
      <c r="Q31" s="17" t="str">
        <f t="shared" si="15"/>
        <v>Zero</v>
      </c>
    </row>
    <row r="32" spans="1:17" ht="34.5" customHeight="1" thickBot="1" thickTop="1">
      <c r="A32" s="14"/>
      <c r="B32" s="15">
        <f t="shared" si="0"/>
      </c>
      <c r="C32" s="16">
        <f t="shared" si="1"/>
        <v>0</v>
      </c>
      <c r="D32" s="11">
        <f t="shared" si="2"/>
        <v>0</v>
      </c>
      <c r="E32" s="11">
        <f t="shared" si="3"/>
        <v>0</v>
      </c>
      <c r="F32" s="11">
        <f t="shared" si="4"/>
        <v>0</v>
      </c>
      <c r="G32" s="11">
        <f t="shared" si="5"/>
      </c>
      <c r="H32" s="11">
        <f t="shared" si="6"/>
      </c>
      <c r="I32" s="11">
        <f t="shared" si="7"/>
      </c>
      <c r="J32" s="11">
        <f t="shared" si="8"/>
      </c>
      <c r="K32" s="11">
        <f t="shared" si="9"/>
        <v>1</v>
      </c>
      <c r="L32" s="11">
        <f t="shared" si="10"/>
        <v>3</v>
      </c>
      <c r="M32" s="11">
        <f t="shared" si="11"/>
        <v>5</v>
      </c>
      <c r="N32" s="11">
        <f t="shared" si="12"/>
      </c>
      <c r="O32" s="11">
        <f t="shared" si="13"/>
      </c>
      <c r="P32" s="11">
        <f t="shared" si="14"/>
      </c>
      <c r="Q32" s="17" t="str">
        <f t="shared" si="15"/>
        <v>Zero</v>
      </c>
    </row>
    <row r="33" spans="1:17" ht="34.5" customHeight="1" thickBot="1" thickTop="1">
      <c r="A33" s="14"/>
      <c r="B33" s="15">
        <f t="shared" si="0"/>
      </c>
      <c r="C33" s="16">
        <f t="shared" si="1"/>
        <v>0</v>
      </c>
      <c r="D33" s="11">
        <f t="shared" si="2"/>
        <v>0</v>
      </c>
      <c r="E33" s="11">
        <f t="shared" si="3"/>
        <v>0</v>
      </c>
      <c r="F33" s="11">
        <f t="shared" si="4"/>
        <v>0</v>
      </c>
      <c r="G33" s="11">
        <f t="shared" si="5"/>
      </c>
      <c r="H33" s="11">
        <f t="shared" si="6"/>
      </c>
      <c r="I33" s="11">
        <f t="shared" si="7"/>
      </c>
      <c r="J33" s="11">
        <f t="shared" si="8"/>
      </c>
      <c r="K33" s="11">
        <f t="shared" si="9"/>
        <v>1</v>
      </c>
      <c r="L33" s="11">
        <f t="shared" si="10"/>
        <v>3</v>
      </c>
      <c r="M33" s="11">
        <f t="shared" si="11"/>
        <v>5</v>
      </c>
      <c r="N33" s="11">
        <f t="shared" si="12"/>
      </c>
      <c r="O33" s="11">
        <f t="shared" si="13"/>
      </c>
      <c r="P33" s="11">
        <f t="shared" si="14"/>
      </c>
      <c r="Q33" s="17" t="str">
        <f t="shared" si="15"/>
        <v>Zero</v>
      </c>
    </row>
    <row r="34" spans="1:17" ht="34.5" customHeight="1" thickBot="1" thickTop="1">
      <c r="A34" s="14"/>
      <c r="B34" s="15">
        <f t="shared" si="0"/>
      </c>
      <c r="C34" s="16">
        <f t="shared" si="1"/>
        <v>0</v>
      </c>
      <c r="D34" s="11">
        <f t="shared" si="2"/>
        <v>0</v>
      </c>
      <c r="E34" s="11">
        <f t="shared" si="3"/>
        <v>0</v>
      </c>
      <c r="F34" s="11">
        <f t="shared" si="4"/>
        <v>0</v>
      </c>
      <c r="G34" s="11">
        <f t="shared" si="5"/>
      </c>
      <c r="H34" s="11">
        <f t="shared" si="6"/>
      </c>
      <c r="I34" s="11">
        <f t="shared" si="7"/>
      </c>
      <c r="J34" s="11">
        <f t="shared" si="8"/>
      </c>
      <c r="K34" s="11">
        <f t="shared" si="9"/>
        <v>1</v>
      </c>
      <c r="L34" s="11">
        <f t="shared" si="10"/>
        <v>3</v>
      </c>
      <c r="M34" s="11">
        <f t="shared" si="11"/>
        <v>5</v>
      </c>
      <c r="N34" s="11">
        <f t="shared" si="12"/>
      </c>
      <c r="O34" s="11">
        <f t="shared" si="13"/>
      </c>
      <c r="P34" s="11">
        <f t="shared" si="14"/>
      </c>
      <c r="Q34" s="17" t="str">
        <f t="shared" si="15"/>
        <v>Zero</v>
      </c>
    </row>
    <row r="35" spans="1:17" ht="34.5" customHeight="1" thickBot="1" thickTop="1">
      <c r="A35" s="14"/>
      <c r="B35" s="15">
        <f t="shared" si="0"/>
      </c>
      <c r="C35" s="16">
        <f t="shared" si="1"/>
        <v>0</v>
      </c>
      <c r="D35" s="11">
        <f t="shared" si="2"/>
        <v>0</v>
      </c>
      <c r="E35" s="11">
        <f t="shared" si="3"/>
        <v>0</v>
      </c>
      <c r="F35" s="11">
        <f t="shared" si="4"/>
        <v>0</v>
      </c>
      <c r="G35" s="11">
        <f t="shared" si="5"/>
      </c>
      <c r="H35" s="11">
        <f t="shared" si="6"/>
      </c>
      <c r="I35" s="11">
        <f t="shared" si="7"/>
      </c>
      <c r="J35" s="11">
        <f t="shared" si="8"/>
      </c>
      <c r="K35" s="11">
        <f t="shared" si="9"/>
        <v>1</v>
      </c>
      <c r="L35" s="11">
        <f t="shared" si="10"/>
        <v>3</v>
      </c>
      <c r="M35" s="11">
        <f t="shared" si="11"/>
        <v>5</v>
      </c>
      <c r="N35" s="11">
        <f t="shared" si="12"/>
      </c>
      <c r="O35" s="11">
        <f t="shared" si="13"/>
      </c>
      <c r="P35" s="11">
        <f t="shared" si="14"/>
      </c>
      <c r="Q35" s="17" t="str">
        <f t="shared" si="15"/>
        <v>Zero</v>
      </c>
    </row>
    <row r="36" spans="1:17" ht="34.5" customHeight="1" thickBot="1" thickTop="1">
      <c r="A36" s="14"/>
      <c r="B36" s="15">
        <f t="shared" si="0"/>
      </c>
      <c r="C36" s="16">
        <f t="shared" si="1"/>
        <v>0</v>
      </c>
      <c r="D36" s="11">
        <f t="shared" si="2"/>
        <v>0</v>
      </c>
      <c r="E36" s="11">
        <f t="shared" si="3"/>
        <v>0</v>
      </c>
      <c r="F36" s="11">
        <f t="shared" si="4"/>
        <v>0</v>
      </c>
      <c r="G36" s="11">
        <f t="shared" si="5"/>
      </c>
      <c r="H36" s="11">
        <f t="shared" si="6"/>
      </c>
      <c r="I36" s="11">
        <f t="shared" si="7"/>
      </c>
      <c r="J36" s="11">
        <f t="shared" si="8"/>
      </c>
      <c r="K36" s="11">
        <f t="shared" si="9"/>
        <v>1</v>
      </c>
      <c r="L36" s="11">
        <f t="shared" si="10"/>
        <v>3</v>
      </c>
      <c r="M36" s="11">
        <f t="shared" si="11"/>
        <v>5</v>
      </c>
      <c r="N36" s="11">
        <f t="shared" si="12"/>
      </c>
      <c r="O36" s="11">
        <f t="shared" si="13"/>
      </c>
      <c r="P36" s="11">
        <f t="shared" si="14"/>
      </c>
      <c r="Q36" s="17" t="str">
        <f t="shared" si="15"/>
        <v>Zero</v>
      </c>
    </row>
    <row r="37" spans="1:17" ht="34.5" customHeight="1" thickBot="1" thickTop="1">
      <c r="A37" s="14"/>
      <c r="B37" s="15">
        <f t="shared" si="0"/>
      </c>
      <c r="C37" s="16">
        <f t="shared" si="1"/>
        <v>0</v>
      </c>
      <c r="D37" s="11">
        <f t="shared" si="2"/>
        <v>0</v>
      </c>
      <c r="E37" s="11">
        <f t="shared" si="3"/>
        <v>0</v>
      </c>
      <c r="F37" s="11">
        <f t="shared" si="4"/>
        <v>0</v>
      </c>
      <c r="G37" s="11">
        <f t="shared" si="5"/>
      </c>
      <c r="H37" s="11">
        <f t="shared" si="6"/>
      </c>
      <c r="I37" s="11">
        <f t="shared" si="7"/>
      </c>
      <c r="J37" s="11">
        <f t="shared" si="8"/>
      </c>
      <c r="K37" s="11">
        <f t="shared" si="9"/>
        <v>1</v>
      </c>
      <c r="L37" s="11">
        <f t="shared" si="10"/>
        <v>3</v>
      </c>
      <c r="M37" s="11">
        <f t="shared" si="11"/>
        <v>5</v>
      </c>
      <c r="N37" s="11">
        <f t="shared" si="12"/>
      </c>
      <c r="O37" s="11">
        <f t="shared" si="13"/>
      </c>
      <c r="P37" s="11">
        <f t="shared" si="14"/>
      </c>
      <c r="Q37" s="17" t="str">
        <f t="shared" si="15"/>
        <v>Zero</v>
      </c>
    </row>
    <row r="38" spans="1:17" ht="34.5" customHeight="1" thickBot="1" thickTop="1">
      <c r="A38" s="14"/>
      <c r="B38" s="15">
        <f t="shared" si="0"/>
      </c>
      <c r="C38" s="16">
        <f t="shared" si="1"/>
        <v>0</v>
      </c>
      <c r="D38" s="11">
        <f t="shared" si="2"/>
        <v>0</v>
      </c>
      <c r="E38" s="11">
        <f t="shared" si="3"/>
        <v>0</v>
      </c>
      <c r="F38" s="11">
        <f t="shared" si="4"/>
        <v>0</v>
      </c>
      <c r="G38" s="11">
        <f t="shared" si="5"/>
      </c>
      <c r="H38" s="11">
        <f t="shared" si="6"/>
      </c>
      <c r="I38" s="11">
        <f t="shared" si="7"/>
      </c>
      <c r="J38" s="11">
        <f t="shared" si="8"/>
      </c>
      <c r="K38" s="11">
        <f t="shared" si="9"/>
        <v>1</v>
      </c>
      <c r="L38" s="11">
        <f t="shared" si="10"/>
        <v>3</v>
      </c>
      <c r="M38" s="11">
        <f t="shared" si="11"/>
        <v>5</v>
      </c>
      <c r="N38" s="11">
        <f t="shared" si="12"/>
      </c>
      <c r="O38" s="11">
        <f t="shared" si="13"/>
      </c>
      <c r="P38" s="11">
        <f t="shared" si="14"/>
      </c>
      <c r="Q38" s="17" t="str">
        <f t="shared" si="15"/>
        <v>Zero</v>
      </c>
    </row>
    <row r="39" spans="1:17" ht="34.5" customHeight="1" thickBot="1" thickTop="1">
      <c r="A39" s="14">
        <v>856953</v>
      </c>
      <c r="B39" s="15" t="str">
        <f t="shared" si="0"/>
        <v>( In words Eight Lakhs Fifty six Thousand Nine Hundred and Fifty three rupees only)</v>
      </c>
      <c r="C39" s="16">
        <f t="shared" si="1"/>
        <v>8</v>
      </c>
      <c r="D39" s="11">
        <f t="shared" si="2"/>
        <v>56</v>
      </c>
      <c r="E39" s="11">
        <f t="shared" si="3"/>
        <v>9</v>
      </c>
      <c r="F39" s="11">
        <f t="shared" si="4"/>
        <v>53</v>
      </c>
      <c r="G39" s="11" t="str">
        <f t="shared" si="5"/>
        <v>Eight</v>
      </c>
      <c r="H39" s="11" t="str">
        <f t="shared" si="6"/>
        <v>Fifty six</v>
      </c>
      <c r="I39" s="11" t="str">
        <f t="shared" si="7"/>
        <v>Nine</v>
      </c>
      <c r="J39" s="11" t="str">
        <f t="shared" si="8"/>
        <v>Fifty three</v>
      </c>
      <c r="K39" s="11">
        <f t="shared" si="9"/>
        <v>2</v>
      </c>
      <c r="L39" s="11">
        <f t="shared" si="10"/>
        <v>4</v>
      </c>
      <c r="M39" s="11">
        <f t="shared" si="11"/>
        <v>6</v>
      </c>
      <c r="N39" s="11" t="str">
        <f t="shared" si="12"/>
        <v> Lakhs </v>
      </c>
      <c r="O39" s="11" t="str">
        <f t="shared" si="13"/>
        <v> Thousand </v>
      </c>
      <c r="P39" s="11" t="str">
        <f t="shared" si="14"/>
        <v> Hundred </v>
      </c>
      <c r="Q39" s="17" t="str">
        <f t="shared" si="15"/>
        <v>Eight Lakhs Fifty six Thousand Nine Hundred and Fifty three</v>
      </c>
    </row>
    <row r="40" ht="12" customHeight="1" thickTop="1"/>
  </sheetData>
  <sheetProtection/>
  <protectedRanges>
    <protectedRange sqref="A16:A39" name="Range1"/>
  </protectedRanges>
  <mergeCells count="4">
    <mergeCell ref="R6:S6"/>
    <mergeCell ref="R7:S7"/>
    <mergeCell ref="R8:S8"/>
    <mergeCell ref="R9:S9"/>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Sheet10"/>
  <dimension ref="B2:CV29"/>
  <sheetViews>
    <sheetView zoomScalePageLayoutView="0" workbookViewId="0" topLeftCell="A1">
      <selection activeCell="K53" sqref="K53"/>
    </sheetView>
  </sheetViews>
  <sheetFormatPr defaultColWidth="5.7109375" defaultRowHeight="12" customHeight="1"/>
  <cols>
    <col min="1" max="4" width="5.7109375" style="1" customWidth="1"/>
    <col min="5" max="5" width="8.28125" style="1" customWidth="1"/>
    <col min="6" max="6" width="15.140625" style="1" customWidth="1"/>
    <col min="7" max="7" width="9.7109375" style="1" customWidth="1"/>
    <col min="8" max="8" width="10.57421875" style="1" customWidth="1"/>
    <col min="9" max="14" width="5.7109375" style="1" customWidth="1"/>
    <col min="15" max="15" width="7.28125" style="1" customWidth="1"/>
    <col min="16" max="16384" width="5.7109375" style="1" customWidth="1"/>
  </cols>
  <sheetData>
    <row r="1" ht="15" customHeight="1" thickBot="1"/>
    <row r="2" spans="2:100" ht="15" customHeight="1" hidden="1">
      <c r="B2" s="1">
        <v>1</v>
      </c>
      <c r="C2" s="1">
        <v>2</v>
      </c>
      <c r="D2" s="1">
        <v>3</v>
      </c>
      <c r="E2" s="1">
        <v>4</v>
      </c>
      <c r="F2" s="1">
        <v>5</v>
      </c>
      <c r="G2" s="1">
        <v>6</v>
      </c>
      <c r="H2" s="1">
        <v>7</v>
      </c>
      <c r="I2" s="1">
        <v>8</v>
      </c>
      <c r="J2" s="1">
        <v>9</v>
      </c>
      <c r="K2" s="1">
        <v>10</v>
      </c>
      <c r="L2" s="1">
        <v>11</v>
      </c>
      <c r="M2" s="1">
        <v>12</v>
      </c>
      <c r="N2" s="1">
        <v>13</v>
      </c>
      <c r="O2" s="1">
        <v>14</v>
      </c>
      <c r="P2" s="1">
        <v>15</v>
      </c>
      <c r="Q2" s="1">
        <v>16</v>
      </c>
      <c r="R2" s="1">
        <v>17</v>
      </c>
      <c r="S2" s="1">
        <v>18</v>
      </c>
      <c r="T2" s="1">
        <v>19</v>
      </c>
      <c r="U2" s="1">
        <v>20</v>
      </c>
      <c r="V2" s="1">
        <v>21</v>
      </c>
      <c r="W2" s="1">
        <v>22</v>
      </c>
      <c r="X2" s="1">
        <v>23</v>
      </c>
      <c r="Y2" s="1">
        <v>24</v>
      </c>
      <c r="Z2" s="1">
        <v>25</v>
      </c>
      <c r="AA2" s="1">
        <v>26</v>
      </c>
      <c r="AB2" s="1">
        <v>27</v>
      </c>
      <c r="AC2" s="1">
        <v>28</v>
      </c>
      <c r="AD2" s="1">
        <v>29</v>
      </c>
      <c r="AE2" s="1">
        <v>30</v>
      </c>
      <c r="AF2" s="1">
        <v>31</v>
      </c>
      <c r="AG2" s="1">
        <v>32</v>
      </c>
      <c r="AH2" s="1">
        <v>33</v>
      </c>
      <c r="AI2" s="1">
        <v>34</v>
      </c>
      <c r="AJ2" s="1">
        <v>35</v>
      </c>
      <c r="AK2" s="1">
        <v>36</v>
      </c>
      <c r="AL2" s="1">
        <v>37</v>
      </c>
      <c r="AM2" s="1">
        <v>38</v>
      </c>
      <c r="AN2" s="1">
        <v>39</v>
      </c>
      <c r="AO2" s="1">
        <v>40</v>
      </c>
      <c r="AP2" s="1">
        <v>41</v>
      </c>
      <c r="AQ2" s="1">
        <v>42</v>
      </c>
      <c r="AR2" s="1">
        <v>43</v>
      </c>
      <c r="AS2" s="1">
        <v>44</v>
      </c>
      <c r="AT2" s="1">
        <v>45</v>
      </c>
      <c r="AU2" s="1">
        <v>46</v>
      </c>
      <c r="AV2" s="1">
        <v>47</v>
      </c>
      <c r="AW2" s="1">
        <v>48</v>
      </c>
      <c r="AX2" s="1">
        <v>49</v>
      </c>
      <c r="AY2" s="1">
        <v>50</v>
      </c>
      <c r="AZ2" s="1">
        <v>51</v>
      </c>
      <c r="BA2" s="1">
        <v>52</v>
      </c>
      <c r="BB2" s="1">
        <v>53</v>
      </c>
      <c r="BC2" s="1">
        <v>54</v>
      </c>
      <c r="BD2" s="1">
        <v>55</v>
      </c>
      <c r="BE2" s="1">
        <v>56</v>
      </c>
      <c r="BF2" s="1">
        <v>57</v>
      </c>
      <c r="BG2" s="1">
        <v>58</v>
      </c>
      <c r="BH2" s="1">
        <v>59</v>
      </c>
      <c r="BI2" s="1">
        <v>60</v>
      </c>
      <c r="BJ2" s="1">
        <v>61</v>
      </c>
      <c r="BK2" s="1">
        <v>62</v>
      </c>
      <c r="BL2" s="1">
        <v>63</v>
      </c>
      <c r="BM2" s="1">
        <v>64</v>
      </c>
      <c r="BN2" s="1">
        <v>65</v>
      </c>
      <c r="BO2" s="1">
        <v>66</v>
      </c>
      <c r="BP2" s="1">
        <v>67</v>
      </c>
      <c r="BQ2" s="1">
        <v>68</v>
      </c>
      <c r="BR2" s="1">
        <v>69</v>
      </c>
      <c r="BS2" s="1">
        <v>70</v>
      </c>
      <c r="BT2" s="1">
        <v>71</v>
      </c>
      <c r="BU2" s="1">
        <v>72</v>
      </c>
      <c r="BV2" s="1">
        <v>73</v>
      </c>
      <c r="BW2" s="1">
        <v>74</v>
      </c>
      <c r="BX2" s="1">
        <v>75</v>
      </c>
      <c r="BY2" s="1">
        <v>76</v>
      </c>
      <c r="BZ2" s="1">
        <v>77</v>
      </c>
      <c r="CA2" s="1">
        <v>78</v>
      </c>
      <c r="CB2" s="1">
        <v>79</v>
      </c>
      <c r="CC2" s="1">
        <v>80</v>
      </c>
      <c r="CD2" s="1">
        <v>81</v>
      </c>
      <c r="CE2" s="1">
        <v>82</v>
      </c>
      <c r="CF2" s="1">
        <v>83</v>
      </c>
      <c r="CG2" s="1">
        <v>84</v>
      </c>
      <c r="CH2" s="1">
        <v>85</v>
      </c>
      <c r="CI2" s="1">
        <v>86</v>
      </c>
      <c r="CJ2" s="1">
        <v>87</v>
      </c>
      <c r="CK2" s="1">
        <v>88</v>
      </c>
      <c r="CL2" s="1">
        <v>89</v>
      </c>
      <c r="CM2" s="1">
        <v>90</v>
      </c>
      <c r="CN2" s="1">
        <v>91</v>
      </c>
      <c r="CO2" s="1">
        <v>92</v>
      </c>
      <c r="CP2" s="1">
        <v>93</v>
      </c>
      <c r="CQ2" s="1">
        <v>94</v>
      </c>
      <c r="CR2" s="1">
        <v>95</v>
      </c>
      <c r="CS2" s="1">
        <v>96</v>
      </c>
      <c r="CT2" s="1">
        <v>97</v>
      </c>
      <c r="CU2" s="1">
        <v>98</v>
      </c>
      <c r="CV2" s="1">
        <v>99</v>
      </c>
    </row>
    <row r="3" spans="2:100" ht="15" customHeight="1" hidden="1">
      <c r="B3" s="2" t="s">
        <v>4</v>
      </c>
      <c r="C3" s="2" t="s">
        <v>16</v>
      </c>
      <c r="D3" s="2" t="s">
        <v>30</v>
      </c>
      <c r="E3" s="2" t="s">
        <v>44</v>
      </c>
      <c r="F3" s="2" t="s">
        <v>58</v>
      </c>
      <c r="G3" s="2" t="s">
        <v>71</v>
      </c>
      <c r="H3" s="2" t="s">
        <v>84</v>
      </c>
      <c r="I3" s="2" t="s">
        <v>5</v>
      </c>
      <c r="J3" s="2" t="s">
        <v>17</v>
      </c>
      <c r="K3" s="2" t="s">
        <v>31</v>
      </c>
      <c r="L3" s="2" t="s">
        <v>45</v>
      </c>
      <c r="M3" s="2" t="s">
        <v>102</v>
      </c>
      <c r="N3" s="2" t="s">
        <v>99</v>
      </c>
      <c r="O3" s="2" t="s">
        <v>85</v>
      </c>
      <c r="P3" s="2" t="s">
        <v>6</v>
      </c>
      <c r="Q3" s="2" t="s">
        <v>18</v>
      </c>
      <c r="R3" s="2" t="s">
        <v>32</v>
      </c>
      <c r="S3" s="2" t="s">
        <v>46</v>
      </c>
      <c r="T3" s="2" t="s">
        <v>59</v>
      </c>
      <c r="U3" s="2" t="s">
        <v>72</v>
      </c>
      <c r="V3" s="2" t="s">
        <v>86</v>
      </c>
      <c r="W3" s="2" t="s">
        <v>7</v>
      </c>
      <c r="X3" s="2" t="s">
        <v>19</v>
      </c>
      <c r="Y3" s="2" t="s">
        <v>33</v>
      </c>
      <c r="Z3" s="2" t="s">
        <v>47</v>
      </c>
      <c r="AA3" s="2" t="s">
        <v>60</v>
      </c>
      <c r="AB3" s="2" t="s">
        <v>73</v>
      </c>
      <c r="AC3" s="2" t="s">
        <v>87</v>
      </c>
      <c r="AD3" s="2" t="s">
        <v>8</v>
      </c>
      <c r="AE3" s="2" t="s">
        <v>20</v>
      </c>
      <c r="AF3" s="2" t="s">
        <v>34</v>
      </c>
      <c r="AG3" s="2" t="s">
        <v>48</v>
      </c>
      <c r="AH3" s="2" t="s">
        <v>61</v>
      </c>
      <c r="AI3" s="2" t="s">
        <v>74</v>
      </c>
      <c r="AJ3" s="2" t="s">
        <v>88</v>
      </c>
      <c r="AK3" s="2" t="s">
        <v>9</v>
      </c>
      <c r="AL3" s="2" t="s">
        <v>21</v>
      </c>
      <c r="AM3" s="2" t="s">
        <v>35</v>
      </c>
      <c r="AN3" s="2" t="s">
        <v>49</v>
      </c>
      <c r="AO3" s="2" t="s">
        <v>62</v>
      </c>
      <c r="AP3" s="2" t="s">
        <v>75</v>
      </c>
      <c r="AQ3" s="2" t="s">
        <v>89</v>
      </c>
      <c r="AR3" s="2" t="s">
        <v>100</v>
      </c>
      <c r="AS3" s="2" t="s">
        <v>22</v>
      </c>
      <c r="AT3" s="2" t="s">
        <v>36</v>
      </c>
      <c r="AU3" s="2" t="s">
        <v>50</v>
      </c>
      <c r="AV3" s="2" t="s">
        <v>63</v>
      </c>
      <c r="AW3" s="2" t="s">
        <v>76</v>
      </c>
      <c r="AX3" s="2" t="s">
        <v>90</v>
      </c>
      <c r="AY3" s="2" t="s">
        <v>10</v>
      </c>
      <c r="AZ3" s="2" t="s">
        <v>23</v>
      </c>
      <c r="BA3" s="2" t="s">
        <v>37</v>
      </c>
      <c r="BB3" s="2" t="s">
        <v>51</v>
      </c>
      <c r="BC3" s="2" t="s">
        <v>64</v>
      </c>
      <c r="BD3" s="2" t="s">
        <v>77</v>
      </c>
      <c r="BE3" s="2" t="s">
        <v>91</v>
      </c>
      <c r="BF3" s="2" t="s">
        <v>11</v>
      </c>
      <c r="BG3" s="2" t="s">
        <v>24</v>
      </c>
      <c r="BH3" s="2" t="s">
        <v>38</v>
      </c>
      <c r="BI3" s="2" t="s">
        <v>52</v>
      </c>
      <c r="BJ3" s="2" t="s">
        <v>65</v>
      </c>
      <c r="BK3" s="2" t="s">
        <v>78</v>
      </c>
      <c r="BL3" s="2" t="s">
        <v>92</v>
      </c>
      <c r="BM3" s="2" t="s">
        <v>12</v>
      </c>
      <c r="BN3" s="2" t="s">
        <v>25</v>
      </c>
      <c r="BO3" s="2" t="s">
        <v>39</v>
      </c>
      <c r="BP3" s="2" t="s">
        <v>53</v>
      </c>
      <c r="BQ3" s="2" t="s">
        <v>66</v>
      </c>
      <c r="BR3" s="2" t="s">
        <v>79</v>
      </c>
      <c r="BS3" s="2" t="s">
        <v>93</v>
      </c>
      <c r="BT3" s="2" t="s">
        <v>13</v>
      </c>
      <c r="BU3" s="2" t="s">
        <v>26</v>
      </c>
      <c r="BV3" s="2" t="s">
        <v>40</v>
      </c>
      <c r="BW3" s="2" t="s">
        <v>54</v>
      </c>
      <c r="BX3" s="2" t="s">
        <v>67</v>
      </c>
      <c r="BY3" s="2" t="s">
        <v>80</v>
      </c>
      <c r="BZ3" s="2" t="s">
        <v>94</v>
      </c>
      <c r="CA3" s="2" t="s">
        <v>14</v>
      </c>
      <c r="CB3" s="2" t="s">
        <v>27</v>
      </c>
      <c r="CC3" s="2" t="s">
        <v>41</v>
      </c>
      <c r="CD3" s="2" t="s">
        <v>55</v>
      </c>
      <c r="CE3" s="2" t="s">
        <v>68</v>
      </c>
      <c r="CF3" s="2" t="s">
        <v>81</v>
      </c>
      <c r="CG3" s="2" t="s">
        <v>95</v>
      </c>
      <c r="CH3" s="2" t="s">
        <v>15</v>
      </c>
      <c r="CI3" s="2" t="s">
        <v>28</v>
      </c>
      <c r="CJ3" s="2" t="s">
        <v>42</v>
      </c>
      <c r="CK3" s="2" t="s">
        <v>56</v>
      </c>
      <c r="CL3" s="2" t="s">
        <v>69</v>
      </c>
      <c r="CM3" s="2" t="s">
        <v>82</v>
      </c>
      <c r="CN3" s="2" t="s">
        <v>96</v>
      </c>
      <c r="CO3" s="2" t="s">
        <v>101</v>
      </c>
      <c r="CP3" s="2" t="s">
        <v>29</v>
      </c>
      <c r="CQ3" s="2" t="s">
        <v>43</v>
      </c>
      <c r="CR3" s="2" t="s">
        <v>57</v>
      </c>
      <c r="CS3" s="2" t="s">
        <v>70</v>
      </c>
      <c r="CT3" s="2" t="s">
        <v>83</v>
      </c>
      <c r="CU3" s="2" t="s">
        <v>97</v>
      </c>
      <c r="CV3" s="2" t="s">
        <v>98</v>
      </c>
    </row>
    <row r="4" spans="5:10" ht="15" customHeight="1" hidden="1">
      <c r="E4" s="1" t="e">
        <f>INT(F8/100000)</f>
        <v>#REF!</v>
      </c>
      <c r="F4" s="1" t="e">
        <f>INT(F8/1000-E4*100)</f>
        <v>#REF!</v>
      </c>
      <c r="G4" s="1" t="e">
        <f>INT(F8/100-E4*1000-F4*10)</f>
        <v>#REF!</v>
      </c>
      <c r="H4" s="1" t="e">
        <f>INT(F8-E4*100000-F4*1000-G4*100)</f>
        <v>#REF!</v>
      </c>
      <c r="I4" s="1" t="e">
        <f>IF(AND(G4=0,H4=0),1,2)</f>
        <v>#REF!</v>
      </c>
      <c r="J4" s="1" t="e">
        <f>IF(OR(I4=1,I5=3),5,6)</f>
        <v>#REF!</v>
      </c>
    </row>
    <row r="5" spans="5:9" ht="15" customHeight="1" hidden="1">
      <c r="E5" s="1" t="e">
        <f>IF(E4=0,"",LOOKUP(E4,B2:CV2,B3:CV3))</f>
        <v>#REF!</v>
      </c>
      <c r="F5" s="1" t="e">
        <f>IF(F4=0,"",LOOKUP(F4,B2:CV2,B3:CV3))</f>
        <v>#REF!</v>
      </c>
      <c r="G5" s="1" t="e">
        <f>IF(G4=0,"",LOOKUP(G4,B2:J2,B3:J3))</f>
        <v>#REF!</v>
      </c>
      <c r="H5" s="1" t="e">
        <f>IF(H4=0,"",LOOKUP(H4,B2:CV2,B3:CV3))</f>
        <v>#REF!</v>
      </c>
      <c r="I5" s="1" t="e">
        <f>IF(H4=0,3,4)</f>
        <v>#REF!</v>
      </c>
    </row>
    <row r="6" spans="5:7" ht="15" customHeight="1" hidden="1">
      <c r="E6" s="1" t="e">
        <f>IF(E4&gt;1," Lakhs ",IF(E4&gt;0," Lakh ",""))</f>
        <v>#REF!</v>
      </c>
      <c r="F6" s="1" t="e">
        <f>IF(F4&gt;0," Thousand ","")</f>
        <v>#REF!</v>
      </c>
      <c r="G6" s="1" t="e">
        <f>IF(G4&gt;0," Hundred ","")</f>
        <v>#REF!</v>
      </c>
    </row>
    <row r="7" ht="15" customHeight="1" hidden="1" thickBot="1"/>
    <row r="8" spans="6:18" ht="35.25" customHeight="1" thickBot="1" thickTop="1">
      <c r="F8" s="3" t="e">
        <f>#REF!</f>
        <v>#REF!</v>
      </c>
      <c r="G8" s="4" t="e">
        <f>IF(F8=0,"Zero",IF(F8&gt;0,TRIM(CONCATENATE(E5,E6,F5,F6,G5,G6,IF(AND(F8&gt;100,J4=6)," and ",""),H5)),""))</f>
        <v>#REF!</v>
      </c>
      <c r="H8" s="5"/>
      <c r="I8" s="5"/>
      <c r="J8" s="5"/>
      <c r="K8" s="5"/>
      <c r="L8" s="5"/>
      <c r="M8" s="5"/>
      <c r="N8" s="5"/>
      <c r="O8" s="5"/>
      <c r="P8" s="5"/>
      <c r="Q8" s="5"/>
      <c r="R8" s="6"/>
    </row>
    <row r="9" spans="2:100" ht="15" customHeight="1" hidden="1" thickTop="1">
      <c r="B9" s="1">
        <v>1</v>
      </c>
      <c r="C9" s="1">
        <v>2</v>
      </c>
      <c r="D9" s="1">
        <v>3</v>
      </c>
      <c r="E9" s="1">
        <v>4</v>
      </c>
      <c r="F9" s="1">
        <v>5</v>
      </c>
      <c r="G9" s="1">
        <v>6</v>
      </c>
      <c r="H9" s="1">
        <v>7</v>
      </c>
      <c r="I9" s="1">
        <v>8</v>
      </c>
      <c r="J9" s="1">
        <v>9</v>
      </c>
      <c r="K9" s="1">
        <v>10</v>
      </c>
      <c r="L9" s="1">
        <v>11</v>
      </c>
      <c r="M9" s="1">
        <v>12</v>
      </c>
      <c r="N9" s="1">
        <v>13</v>
      </c>
      <c r="O9" s="1">
        <v>14</v>
      </c>
      <c r="P9" s="1">
        <v>15</v>
      </c>
      <c r="Q9" s="1">
        <v>16</v>
      </c>
      <c r="R9" s="1">
        <v>17</v>
      </c>
      <c r="S9" s="1">
        <v>18</v>
      </c>
      <c r="T9" s="1">
        <v>19</v>
      </c>
      <c r="U9" s="1">
        <v>20</v>
      </c>
      <c r="V9" s="1">
        <v>21</v>
      </c>
      <c r="W9" s="1">
        <v>22</v>
      </c>
      <c r="X9" s="1">
        <v>23</v>
      </c>
      <c r="Y9" s="1">
        <v>24</v>
      </c>
      <c r="Z9" s="1">
        <v>25</v>
      </c>
      <c r="AA9" s="1">
        <v>26</v>
      </c>
      <c r="AB9" s="1">
        <v>27</v>
      </c>
      <c r="AC9" s="1">
        <v>28</v>
      </c>
      <c r="AD9" s="1">
        <v>29</v>
      </c>
      <c r="AE9" s="1">
        <v>30</v>
      </c>
      <c r="AF9" s="1">
        <v>31</v>
      </c>
      <c r="AG9" s="1">
        <v>32</v>
      </c>
      <c r="AH9" s="1">
        <v>33</v>
      </c>
      <c r="AI9" s="1">
        <v>34</v>
      </c>
      <c r="AJ9" s="1">
        <v>35</v>
      </c>
      <c r="AK9" s="1">
        <v>36</v>
      </c>
      <c r="AL9" s="1">
        <v>37</v>
      </c>
      <c r="AM9" s="1">
        <v>38</v>
      </c>
      <c r="AN9" s="1">
        <v>39</v>
      </c>
      <c r="AO9" s="1">
        <v>40</v>
      </c>
      <c r="AP9" s="1">
        <v>41</v>
      </c>
      <c r="AQ9" s="1">
        <v>42</v>
      </c>
      <c r="AR9" s="1">
        <v>43</v>
      </c>
      <c r="AS9" s="1">
        <v>44</v>
      </c>
      <c r="AT9" s="1">
        <v>45</v>
      </c>
      <c r="AU9" s="1">
        <v>46</v>
      </c>
      <c r="AV9" s="1">
        <v>47</v>
      </c>
      <c r="AW9" s="1">
        <v>48</v>
      </c>
      <c r="AX9" s="1">
        <v>49</v>
      </c>
      <c r="AY9" s="1">
        <v>50</v>
      </c>
      <c r="AZ9" s="1">
        <v>51</v>
      </c>
      <c r="BA9" s="1">
        <v>52</v>
      </c>
      <c r="BB9" s="1">
        <v>53</v>
      </c>
      <c r="BC9" s="1">
        <v>54</v>
      </c>
      <c r="BD9" s="1">
        <v>55</v>
      </c>
      <c r="BE9" s="1">
        <v>56</v>
      </c>
      <c r="BF9" s="1">
        <v>57</v>
      </c>
      <c r="BG9" s="1">
        <v>58</v>
      </c>
      <c r="BH9" s="1">
        <v>59</v>
      </c>
      <c r="BI9" s="1">
        <v>60</v>
      </c>
      <c r="BJ9" s="1">
        <v>61</v>
      </c>
      <c r="BK9" s="1">
        <v>62</v>
      </c>
      <c r="BL9" s="1">
        <v>63</v>
      </c>
      <c r="BM9" s="1">
        <v>64</v>
      </c>
      <c r="BN9" s="1">
        <v>65</v>
      </c>
      <c r="BO9" s="1">
        <v>66</v>
      </c>
      <c r="BP9" s="1">
        <v>67</v>
      </c>
      <c r="BQ9" s="1">
        <v>68</v>
      </c>
      <c r="BR9" s="1">
        <v>69</v>
      </c>
      <c r="BS9" s="1">
        <v>70</v>
      </c>
      <c r="BT9" s="1">
        <v>71</v>
      </c>
      <c r="BU9" s="1">
        <v>72</v>
      </c>
      <c r="BV9" s="1">
        <v>73</v>
      </c>
      <c r="BW9" s="1">
        <v>74</v>
      </c>
      <c r="BX9" s="1">
        <v>75</v>
      </c>
      <c r="BY9" s="1">
        <v>76</v>
      </c>
      <c r="BZ9" s="1">
        <v>77</v>
      </c>
      <c r="CA9" s="1">
        <v>78</v>
      </c>
      <c r="CB9" s="1">
        <v>79</v>
      </c>
      <c r="CC9" s="1">
        <v>80</v>
      </c>
      <c r="CD9" s="1">
        <v>81</v>
      </c>
      <c r="CE9" s="1">
        <v>82</v>
      </c>
      <c r="CF9" s="1">
        <v>83</v>
      </c>
      <c r="CG9" s="1">
        <v>84</v>
      </c>
      <c r="CH9" s="1">
        <v>85</v>
      </c>
      <c r="CI9" s="1">
        <v>86</v>
      </c>
      <c r="CJ9" s="1">
        <v>87</v>
      </c>
      <c r="CK9" s="1">
        <v>88</v>
      </c>
      <c r="CL9" s="1">
        <v>89</v>
      </c>
      <c r="CM9" s="1">
        <v>90</v>
      </c>
      <c r="CN9" s="1">
        <v>91</v>
      </c>
      <c r="CO9" s="1">
        <v>92</v>
      </c>
      <c r="CP9" s="1">
        <v>93</v>
      </c>
      <c r="CQ9" s="1">
        <v>94</v>
      </c>
      <c r="CR9" s="1">
        <v>95</v>
      </c>
      <c r="CS9" s="1">
        <v>96</v>
      </c>
      <c r="CT9" s="1">
        <v>97</v>
      </c>
      <c r="CU9" s="1">
        <v>98</v>
      </c>
      <c r="CV9" s="1">
        <v>99</v>
      </c>
    </row>
    <row r="10" spans="2:100" ht="15" customHeight="1" hidden="1">
      <c r="B10" s="2" t="s">
        <v>4</v>
      </c>
      <c r="C10" s="2" t="s">
        <v>16</v>
      </c>
      <c r="D10" s="2" t="s">
        <v>30</v>
      </c>
      <c r="E10" s="2" t="s">
        <v>44</v>
      </c>
      <c r="F10" s="2" t="s">
        <v>58</v>
      </c>
      <c r="G10" s="2" t="s">
        <v>71</v>
      </c>
      <c r="H10" s="2" t="s">
        <v>84</v>
      </c>
      <c r="I10" s="2" t="s">
        <v>5</v>
      </c>
      <c r="J10" s="2" t="s">
        <v>17</v>
      </c>
      <c r="K10" s="2" t="s">
        <v>31</v>
      </c>
      <c r="L10" s="2" t="s">
        <v>45</v>
      </c>
      <c r="M10" s="2" t="s">
        <v>102</v>
      </c>
      <c r="N10" s="2" t="s">
        <v>99</v>
      </c>
      <c r="O10" s="2" t="s">
        <v>85</v>
      </c>
      <c r="P10" s="2" t="s">
        <v>6</v>
      </c>
      <c r="Q10" s="2" t="s">
        <v>18</v>
      </c>
      <c r="R10" s="2" t="s">
        <v>32</v>
      </c>
      <c r="S10" s="2" t="s">
        <v>46</v>
      </c>
      <c r="T10" s="2" t="s">
        <v>59</v>
      </c>
      <c r="U10" s="2" t="s">
        <v>72</v>
      </c>
      <c r="V10" s="2" t="s">
        <v>86</v>
      </c>
      <c r="W10" s="2" t="s">
        <v>7</v>
      </c>
      <c r="X10" s="2" t="s">
        <v>19</v>
      </c>
      <c r="Y10" s="2" t="s">
        <v>33</v>
      </c>
      <c r="Z10" s="2" t="s">
        <v>47</v>
      </c>
      <c r="AA10" s="2" t="s">
        <v>60</v>
      </c>
      <c r="AB10" s="2" t="s">
        <v>73</v>
      </c>
      <c r="AC10" s="2" t="s">
        <v>87</v>
      </c>
      <c r="AD10" s="2" t="s">
        <v>8</v>
      </c>
      <c r="AE10" s="2" t="s">
        <v>20</v>
      </c>
      <c r="AF10" s="2" t="s">
        <v>34</v>
      </c>
      <c r="AG10" s="2" t="s">
        <v>48</v>
      </c>
      <c r="AH10" s="2" t="s">
        <v>61</v>
      </c>
      <c r="AI10" s="2" t="s">
        <v>74</v>
      </c>
      <c r="AJ10" s="2" t="s">
        <v>88</v>
      </c>
      <c r="AK10" s="2" t="s">
        <v>9</v>
      </c>
      <c r="AL10" s="2" t="s">
        <v>21</v>
      </c>
      <c r="AM10" s="2" t="s">
        <v>35</v>
      </c>
      <c r="AN10" s="2" t="s">
        <v>49</v>
      </c>
      <c r="AO10" s="2" t="s">
        <v>62</v>
      </c>
      <c r="AP10" s="2" t="s">
        <v>75</v>
      </c>
      <c r="AQ10" s="2" t="s">
        <v>89</v>
      </c>
      <c r="AR10" s="2" t="s">
        <v>100</v>
      </c>
      <c r="AS10" s="2" t="s">
        <v>22</v>
      </c>
      <c r="AT10" s="2" t="s">
        <v>36</v>
      </c>
      <c r="AU10" s="2" t="s">
        <v>50</v>
      </c>
      <c r="AV10" s="2" t="s">
        <v>63</v>
      </c>
      <c r="AW10" s="2" t="s">
        <v>76</v>
      </c>
      <c r="AX10" s="2" t="s">
        <v>90</v>
      </c>
      <c r="AY10" s="2" t="s">
        <v>10</v>
      </c>
      <c r="AZ10" s="2" t="s">
        <v>23</v>
      </c>
      <c r="BA10" s="2" t="s">
        <v>37</v>
      </c>
      <c r="BB10" s="2" t="s">
        <v>51</v>
      </c>
      <c r="BC10" s="2" t="s">
        <v>64</v>
      </c>
      <c r="BD10" s="2" t="s">
        <v>77</v>
      </c>
      <c r="BE10" s="2" t="s">
        <v>91</v>
      </c>
      <c r="BF10" s="2" t="s">
        <v>11</v>
      </c>
      <c r="BG10" s="2" t="s">
        <v>24</v>
      </c>
      <c r="BH10" s="2" t="s">
        <v>38</v>
      </c>
      <c r="BI10" s="2" t="s">
        <v>52</v>
      </c>
      <c r="BJ10" s="2" t="s">
        <v>65</v>
      </c>
      <c r="BK10" s="2" t="s">
        <v>78</v>
      </c>
      <c r="BL10" s="2" t="s">
        <v>92</v>
      </c>
      <c r="BM10" s="2" t="s">
        <v>12</v>
      </c>
      <c r="BN10" s="2" t="s">
        <v>25</v>
      </c>
      <c r="BO10" s="2" t="s">
        <v>39</v>
      </c>
      <c r="BP10" s="2" t="s">
        <v>53</v>
      </c>
      <c r="BQ10" s="2" t="s">
        <v>66</v>
      </c>
      <c r="BR10" s="2" t="s">
        <v>79</v>
      </c>
      <c r="BS10" s="2" t="s">
        <v>93</v>
      </c>
      <c r="BT10" s="2" t="s">
        <v>13</v>
      </c>
      <c r="BU10" s="2" t="s">
        <v>26</v>
      </c>
      <c r="BV10" s="2" t="s">
        <v>40</v>
      </c>
      <c r="BW10" s="2" t="s">
        <v>54</v>
      </c>
      <c r="BX10" s="2" t="s">
        <v>67</v>
      </c>
      <c r="BY10" s="2" t="s">
        <v>80</v>
      </c>
      <c r="BZ10" s="2" t="s">
        <v>94</v>
      </c>
      <c r="CA10" s="2" t="s">
        <v>14</v>
      </c>
      <c r="CB10" s="2" t="s">
        <v>27</v>
      </c>
      <c r="CC10" s="2" t="s">
        <v>41</v>
      </c>
      <c r="CD10" s="2" t="s">
        <v>55</v>
      </c>
      <c r="CE10" s="2" t="s">
        <v>68</v>
      </c>
      <c r="CF10" s="2" t="s">
        <v>81</v>
      </c>
      <c r="CG10" s="2" t="s">
        <v>95</v>
      </c>
      <c r="CH10" s="2" t="s">
        <v>15</v>
      </c>
      <c r="CI10" s="2" t="s">
        <v>28</v>
      </c>
      <c r="CJ10" s="2" t="s">
        <v>42</v>
      </c>
      <c r="CK10" s="2" t="s">
        <v>56</v>
      </c>
      <c r="CL10" s="2" t="s">
        <v>69</v>
      </c>
      <c r="CM10" s="2" t="s">
        <v>82</v>
      </c>
      <c r="CN10" s="2" t="s">
        <v>96</v>
      </c>
      <c r="CO10" s="2" t="s">
        <v>101</v>
      </c>
      <c r="CP10" s="2" t="s">
        <v>29</v>
      </c>
      <c r="CQ10" s="2" t="s">
        <v>43</v>
      </c>
      <c r="CR10" s="2" t="s">
        <v>57</v>
      </c>
      <c r="CS10" s="2" t="s">
        <v>70</v>
      </c>
      <c r="CT10" s="2" t="s">
        <v>83</v>
      </c>
      <c r="CU10" s="2" t="s">
        <v>97</v>
      </c>
      <c r="CV10" s="2" t="s">
        <v>98</v>
      </c>
    </row>
    <row r="11" spans="5:10" ht="15" customHeight="1" hidden="1">
      <c r="E11" s="1" t="e">
        <f>INT(F15/100000)</f>
        <v>#REF!</v>
      </c>
      <c r="F11" s="1" t="e">
        <f>INT(F15/1000-E11*100)</f>
        <v>#REF!</v>
      </c>
      <c r="G11" s="1" t="e">
        <f>INT(F15/100-E11*1000-F11*10)</f>
        <v>#REF!</v>
      </c>
      <c r="H11" s="1" t="e">
        <f>INT(F15-E11*100000-F11*1000-G11*100)</f>
        <v>#REF!</v>
      </c>
      <c r="I11" s="1" t="e">
        <f>IF(AND(G11=0,H11=0),1,2)</f>
        <v>#REF!</v>
      </c>
      <c r="J11" s="1" t="e">
        <f>IF(OR(I11=1,I12=3),5,6)</f>
        <v>#REF!</v>
      </c>
    </row>
    <row r="12" spans="5:9" ht="15" customHeight="1" hidden="1">
      <c r="E12" s="1" t="e">
        <f>IF(E11=0,"",LOOKUP(E11,B9:CV9,B10:CV10))</f>
        <v>#REF!</v>
      </c>
      <c r="F12" s="1" t="e">
        <f>IF(F11=0,"",LOOKUP(F11,B9:CV9,B10:CV10))</f>
        <v>#REF!</v>
      </c>
      <c r="G12" s="1" t="e">
        <f>IF(G11=0,"",LOOKUP(G11,B9:J9,B10:J10))</f>
        <v>#REF!</v>
      </c>
      <c r="H12" s="1" t="e">
        <f>IF(H11=0,"",LOOKUP(H11,B9:CV9,B10:CV10))</f>
        <v>#REF!</v>
      </c>
      <c r="I12" s="1" t="e">
        <f>IF(H11=0,3,4)</f>
        <v>#REF!</v>
      </c>
    </row>
    <row r="13" spans="5:7" ht="15" customHeight="1" hidden="1">
      <c r="E13" s="1" t="e">
        <f>IF(E11&gt;1," Lakhs ",IF(E11&gt;0," Lakh ",""))</f>
        <v>#REF!</v>
      </c>
      <c r="F13" s="1" t="e">
        <f>IF(F11&gt;0," Thousand ","")</f>
        <v>#REF!</v>
      </c>
      <c r="G13" s="1" t="e">
        <f>IF(G11&gt;0," Hundred ","")</f>
        <v>#REF!</v>
      </c>
    </row>
    <row r="14" ht="15" customHeight="1" thickBot="1" thickTop="1"/>
    <row r="15" spans="6:18" ht="35.25" customHeight="1" thickBot="1" thickTop="1">
      <c r="F15" s="3" t="e">
        <f>F8+1</f>
        <v>#REF!</v>
      </c>
      <c r="G15" s="4" t="e">
        <f>IF(F15=0,"Zero",IF(F15&gt;0,TRIM(CONCATENATE(E12,E13,F12,F13,G12,G13,IF(AND(F15&gt;100,J11=6)," and ",""),H12)),""))</f>
        <v>#REF!</v>
      </c>
      <c r="H15" s="5"/>
      <c r="I15" s="5"/>
      <c r="J15" s="5"/>
      <c r="K15" s="5"/>
      <c r="L15" s="5"/>
      <c r="M15" s="5"/>
      <c r="N15" s="5"/>
      <c r="O15" s="5"/>
      <c r="P15" s="5"/>
      <c r="Q15" s="5"/>
      <c r="R15" s="6"/>
    </row>
    <row r="16" spans="2:100" ht="15" customHeight="1" hidden="1" thickTop="1">
      <c r="B16" s="1">
        <v>1</v>
      </c>
      <c r="C16" s="1">
        <v>2</v>
      </c>
      <c r="D16" s="1">
        <v>3</v>
      </c>
      <c r="E16" s="1">
        <v>4</v>
      </c>
      <c r="F16" s="1">
        <v>5</v>
      </c>
      <c r="G16" s="1">
        <v>6</v>
      </c>
      <c r="H16" s="1">
        <v>7</v>
      </c>
      <c r="I16" s="1">
        <v>8</v>
      </c>
      <c r="J16" s="1">
        <v>9</v>
      </c>
      <c r="K16" s="1">
        <v>10</v>
      </c>
      <c r="L16" s="1">
        <v>11</v>
      </c>
      <c r="M16" s="1">
        <v>12</v>
      </c>
      <c r="N16" s="1">
        <v>13</v>
      </c>
      <c r="O16" s="1">
        <v>14</v>
      </c>
      <c r="P16" s="1">
        <v>15</v>
      </c>
      <c r="Q16" s="1">
        <v>16</v>
      </c>
      <c r="R16" s="1">
        <v>17</v>
      </c>
      <c r="S16" s="1">
        <v>18</v>
      </c>
      <c r="T16" s="1">
        <v>19</v>
      </c>
      <c r="U16" s="1">
        <v>20</v>
      </c>
      <c r="V16" s="1">
        <v>21</v>
      </c>
      <c r="W16" s="1">
        <v>22</v>
      </c>
      <c r="X16" s="1">
        <v>23</v>
      </c>
      <c r="Y16" s="1">
        <v>24</v>
      </c>
      <c r="Z16" s="1">
        <v>25</v>
      </c>
      <c r="AA16" s="1">
        <v>26</v>
      </c>
      <c r="AB16" s="1">
        <v>27</v>
      </c>
      <c r="AC16" s="1">
        <v>28</v>
      </c>
      <c r="AD16" s="1">
        <v>29</v>
      </c>
      <c r="AE16" s="1">
        <v>30</v>
      </c>
      <c r="AF16" s="1">
        <v>31</v>
      </c>
      <c r="AG16" s="1">
        <v>32</v>
      </c>
      <c r="AH16" s="1">
        <v>33</v>
      </c>
      <c r="AI16" s="1">
        <v>34</v>
      </c>
      <c r="AJ16" s="1">
        <v>35</v>
      </c>
      <c r="AK16" s="1">
        <v>36</v>
      </c>
      <c r="AL16" s="1">
        <v>37</v>
      </c>
      <c r="AM16" s="1">
        <v>38</v>
      </c>
      <c r="AN16" s="1">
        <v>39</v>
      </c>
      <c r="AO16" s="1">
        <v>40</v>
      </c>
      <c r="AP16" s="1">
        <v>41</v>
      </c>
      <c r="AQ16" s="1">
        <v>42</v>
      </c>
      <c r="AR16" s="1">
        <v>43</v>
      </c>
      <c r="AS16" s="1">
        <v>44</v>
      </c>
      <c r="AT16" s="1">
        <v>45</v>
      </c>
      <c r="AU16" s="1">
        <v>46</v>
      </c>
      <c r="AV16" s="1">
        <v>47</v>
      </c>
      <c r="AW16" s="1">
        <v>48</v>
      </c>
      <c r="AX16" s="1">
        <v>49</v>
      </c>
      <c r="AY16" s="1">
        <v>50</v>
      </c>
      <c r="AZ16" s="1">
        <v>51</v>
      </c>
      <c r="BA16" s="1">
        <v>52</v>
      </c>
      <c r="BB16" s="1">
        <v>53</v>
      </c>
      <c r="BC16" s="1">
        <v>54</v>
      </c>
      <c r="BD16" s="1">
        <v>55</v>
      </c>
      <c r="BE16" s="1">
        <v>56</v>
      </c>
      <c r="BF16" s="1">
        <v>57</v>
      </c>
      <c r="BG16" s="1">
        <v>58</v>
      </c>
      <c r="BH16" s="1">
        <v>59</v>
      </c>
      <c r="BI16" s="1">
        <v>60</v>
      </c>
      <c r="BJ16" s="1">
        <v>61</v>
      </c>
      <c r="BK16" s="1">
        <v>62</v>
      </c>
      <c r="BL16" s="1">
        <v>63</v>
      </c>
      <c r="BM16" s="1">
        <v>64</v>
      </c>
      <c r="BN16" s="1">
        <v>65</v>
      </c>
      <c r="BO16" s="1">
        <v>66</v>
      </c>
      <c r="BP16" s="1">
        <v>67</v>
      </c>
      <c r="BQ16" s="1">
        <v>68</v>
      </c>
      <c r="BR16" s="1">
        <v>69</v>
      </c>
      <c r="BS16" s="1">
        <v>70</v>
      </c>
      <c r="BT16" s="1">
        <v>71</v>
      </c>
      <c r="BU16" s="1">
        <v>72</v>
      </c>
      <c r="BV16" s="1">
        <v>73</v>
      </c>
      <c r="BW16" s="1">
        <v>74</v>
      </c>
      <c r="BX16" s="1">
        <v>75</v>
      </c>
      <c r="BY16" s="1">
        <v>76</v>
      </c>
      <c r="BZ16" s="1">
        <v>77</v>
      </c>
      <c r="CA16" s="1">
        <v>78</v>
      </c>
      <c r="CB16" s="1">
        <v>79</v>
      </c>
      <c r="CC16" s="1">
        <v>80</v>
      </c>
      <c r="CD16" s="1">
        <v>81</v>
      </c>
      <c r="CE16" s="1">
        <v>82</v>
      </c>
      <c r="CF16" s="1">
        <v>83</v>
      </c>
      <c r="CG16" s="1">
        <v>84</v>
      </c>
      <c r="CH16" s="1">
        <v>85</v>
      </c>
      <c r="CI16" s="1">
        <v>86</v>
      </c>
      <c r="CJ16" s="1">
        <v>87</v>
      </c>
      <c r="CK16" s="1">
        <v>88</v>
      </c>
      <c r="CL16" s="1">
        <v>89</v>
      </c>
      <c r="CM16" s="1">
        <v>90</v>
      </c>
      <c r="CN16" s="1">
        <v>91</v>
      </c>
      <c r="CO16" s="1">
        <v>92</v>
      </c>
      <c r="CP16" s="1">
        <v>93</v>
      </c>
      <c r="CQ16" s="1">
        <v>94</v>
      </c>
      <c r="CR16" s="1">
        <v>95</v>
      </c>
      <c r="CS16" s="1">
        <v>96</v>
      </c>
      <c r="CT16" s="1">
        <v>97</v>
      </c>
      <c r="CU16" s="1">
        <v>98</v>
      </c>
      <c r="CV16" s="1">
        <v>99</v>
      </c>
    </row>
    <row r="17" spans="2:100" ht="15" customHeight="1" hidden="1">
      <c r="B17" s="2" t="s">
        <v>4</v>
      </c>
      <c r="C17" s="2" t="s">
        <v>16</v>
      </c>
      <c r="D17" s="2" t="s">
        <v>30</v>
      </c>
      <c r="E17" s="2" t="s">
        <v>44</v>
      </c>
      <c r="F17" s="2" t="s">
        <v>58</v>
      </c>
      <c r="G17" s="2" t="s">
        <v>71</v>
      </c>
      <c r="H17" s="2" t="s">
        <v>84</v>
      </c>
      <c r="I17" s="2" t="s">
        <v>5</v>
      </c>
      <c r="J17" s="2" t="s">
        <v>17</v>
      </c>
      <c r="K17" s="2" t="s">
        <v>31</v>
      </c>
      <c r="L17" s="2" t="s">
        <v>45</v>
      </c>
      <c r="M17" s="2" t="s">
        <v>102</v>
      </c>
      <c r="N17" s="2" t="s">
        <v>99</v>
      </c>
      <c r="O17" s="2" t="s">
        <v>85</v>
      </c>
      <c r="P17" s="2" t="s">
        <v>6</v>
      </c>
      <c r="Q17" s="2" t="s">
        <v>18</v>
      </c>
      <c r="R17" s="2" t="s">
        <v>32</v>
      </c>
      <c r="S17" s="2" t="s">
        <v>46</v>
      </c>
      <c r="T17" s="2" t="s">
        <v>59</v>
      </c>
      <c r="U17" s="2" t="s">
        <v>72</v>
      </c>
      <c r="V17" s="2" t="s">
        <v>86</v>
      </c>
      <c r="W17" s="2" t="s">
        <v>7</v>
      </c>
      <c r="X17" s="2" t="s">
        <v>19</v>
      </c>
      <c r="Y17" s="2" t="s">
        <v>33</v>
      </c>
      <c r="Z17" s="2" t="s">
        <v>47</v>
      </c>
      <c r="AA17" s="2" t="s">
        <v>60</v>
      </c>
      <c r="AB17" s="2" t="s">
        <v>73</v>
      </c>
      <c r="AC17" s="2" t="s">
        <v>87</v>
      </c>
      <c r="AD17" s="2" t="s">
        <v>8</v>
      </c>
      <c r="AE17" s="2" t="s">
        <v>20</v>
      </c>
      <c r="AF17" s="2" t="s">
        <v>34</v>
      </c>
      <c r="AG17" s="2" t="s">
        <v>48</v>
      </c>
      <c r="AH17" s="2" t="s">
        <v>61</v>
      </c>
      <c r="AI17" s="2" t="s">
        <v>74</v>
      </c>
      <c r="AJ17" s="2" t="s">
        <v>88</v>
      </c>
      <c r="AK17" s="2" t="s">
        <v>9</v>
      </c>
      <c r="AL17" s="2" t="s">
        <v>21</v>
      </c>
      <c r="AM17" s="2" t="s">
        <v>35</v>
      </c>
      <c r="AN17" s="2" t="s">
        <v>49</v>
      </c>
      <c r="AO17" s="2" t="s">
        <v>62</v>
      </c>
      <c r="AP17" s="2" t="s">
        <v>75</v>
      </c>
      <c r="AQ17" s="2" t="s">
        <v>89</v>
      </c>
      <c r="AR17" s="2" t="s">
        <v>100</v>
      </c>
      <c r="AS17" s="2" t="s">
        <v>22</v>
      </c>
      <c r="AT17" s="2" t="s">
        <v>36</v>
      </c>
      <c r="AU17" s="2" t="s">
        <v>50</v>
      </c>
      <c r="AV17" s="2" t="s">
        <v>63</v>
      </c>
      <c r="AW17" s="2" t="s">
        <v>76</v>
      </c>
      <c r="AX17" s="2" t="s">
        <v>90</v>
      </c>
      <c r="AY17" s="2" t="s">
        <v>10</v>
      </c>
      <c r="AZ17" s="2" t="s">
        <v>23</v>
      </c>
      <c r="BA17" s="2" t="s">
        <v>37</v>
      </c>
      <c r="BB17" s="2" t="s">
        <v>51</v>
      </c>
      <c r="BC17" s="2" t="s">
        <v>64</v>
      </c>
      <c r="BD17" s="2" t="s">
        <v>77</v>
      </c>
      <c r="BE17" s="2" t="s">
        <v>91</v>
      </c>
      <c r="BF17" s="2" t="s">
        <v>11</v>
      </c>
      <c r="BG17" s="2" t="s">
        <v>24</v>
      </c>
      <c r="BH17" s="2" t="s">
        <v>38</v>
      </c>
      <c r="BI17" s="2" t="s">
        <v>52</v>
      </c>
      <c r="BJ17" s="2" t="s">
        <v>65</v>
      </c>
      <c r="BK17" s="2" t="s">
        <v>78</v>
      </c>
      <c r="BL17" s="2" t="s">
        <v>92</v>
      </c>
      <c r="BM17" s="2" t="s">
        <v>12</v>
      </c>
      <c r="BN17" s="2" t="s">
        <v>25</v>
      </c>
      <c r="BO17" s="2" t="s">
        <v>39</v>
      </c>
      <c r="BP17" s="2" t="s">
        <v>53</v>
      </c>
      <c r="BQ17" s="2" t="s">
        <v>66</v>
      </c>
      <c r="BR17" s="2" t="s">
        <v>79</v>
      </c>
      <c r="BS17" s="2" t="s">
        <v>93</v>
      </c>
      <c r="BT17" s="2" t="s">
        <v>13</v>
      </c>
      <c r="BU17" s="2" t="s">
        <v>26</v>
      </c>
      <c r="BV17" s="2" t="s">
        <v>40</v>
      </c>
      <c r="BW17" s="2" t="s">
        <v>54</v>
      </c>
      <c r="BX17" s="2" t="s">
        <v>67</v>
      </c>
      <c r="BY17" s="2" t="s">
        <v>80</v>
      </c>
      <c r="BZ17" s="2" t="s">
        <v>94</v>
      </c>
      <c r="CA17" s="2" t="s">
        <v>14</v>
      </c>
      <c r="CB17" s="2" t="s">
        <v>27</v>
      </c>
      <c r="CC17" s="2" t="s">
        <v>41</v>
      </c>
      <c r="CD17" s="2" t="s">
        <v>55</v>
      </c>
      <c r="CE17" s="2" t="s">
        <v>68</v>
      </c>
      <c r="CF17" s="2" t="s">
        <v>81</v>
      </c>
      <c r="CG17" s="2" t="s">
        <v>95</v>
      </c>
      <c r="CH17" s="2" t="s">
        <v>15</v>
      </c>
      <c r="CI17" s="2" t="s">
        <v>28</v>
      </c>
      <c r="CJ17" s="2" t="s">
        <v>42</v>
      </c>
      <c r="CK17" s="2" t="s">
        <v>56</v>
      </c>
      <c r="CL17" s="2" t="s">
        <v>69</v>
      </c>
      <c r="CM17" s="2" t="s">
        <v>82</v>
      </c>
      <c r="CN17" s="2" t="s">
        <v>96</v>
      </c>
      <c r="CO17" s="2" t="s">
        <v>101</v>
      </c>
      <c r="CP17" s="2" t="s">
        <v>29</v>
      </c>
      <c r="CQ17" s="2" t="s">
        <v>43</v>
      </c>
      <c r="CR17" s="2" t="s">
        <v>57</v>
      </c>
      <c r="CS17" s="2" t="s">
        <v>70</v>
      </c>
      <c r="CT17" s="2" t="s">
        <v>83</v>
      </c>
      <c r="CU17" s="2" t="s">
        <v>97</v>
      </c>
      <c r="CV17" s="2" t="s">
        <v>98</v>
      </c>
    </row>
    <row r="18" spans="5:10" ht="15" customHeight="1" hidden="1">
      <c r="E18" s="1" t="e">
        <f>INT(F22/100000)</f>
        <v>#REF!</v>
      </c>
      <c r="F18" s="1" t="e">
        <f>INT(F22/1000-E18*100)</f>
        <v>#REF!</v>
      </c>
      <c r="G18" s="1" t="e">
        <f>INT(F22/100-E18*1000-F18*10)</f>
        <v>#REF!</v>
      </c>
      <c r="H18" s="1" t="e">
        <f>INT(F22-E18*100000-F18*1000-G18*100)</f>
        <v>#REF!</v>
      </c>
      <c r="I18" s="1" t="e">
        <f>IF(AND(G18=0,H18=0),1,2)</f>
        <v>#REF!</v>
      </c>
      <c r="J18" s="1" t="e">
        <f>IF(OR(I18=1,I19=3),5,6)</f>
        <v>#REF!</v>
      </c>
    </row>
    <row r="19" spans="5:9" ht="15" customHeight="1" hidden="1">
      <c r="E19" s="1" t="e">
        <f>IF(E18=0,"",LOOKUP(E18,B16:CV16,B17:CV17))</f>
        <v>#REF!</v>
      </c>
      <c r="F19" s="1" t="e">
        <f>IF(F18=0,"",LOOKUP(F18,B16:CV16,B17:CV17))</f>
        <v>#REF!</v>
      </c>
      <c r="G19" s="1" t="e">
        <f>IF(G18=0,"",LOOKUP(G18,B16:J16,B17:J17))</f>
        <v>#REF!</v>
      </c>
      <c r="H19" s="1" t="e">
        <f>IF(H18=0,"",LOOKUP(H18,B16:CV16,B17:CV17))</f>
        <v>#REF!</v>
      </c>
      <c r="I19" s="1" t="e">
        <f>IF(H18=0,3,4)</f>
        <v>#REF!</v>
      </c>
    </row>
    <row r="20" spans="5:7" ht="15" customHeight="1" hidden="1">
      <c r="E20" s="1" t="e">
        <f>IF(E18&gt;1," Lakhs ",IF(E18&gt;0," Lakh ",""))</f>
        <v>#REF!</v>
      </c>
      <c r="F20" s="1" t="e">
        <f>IF(F18&gt;0," Thousand ","")</f>
        <v>#REF!</v>
      </c>
      <c r="G20" s="1" t="e">
        <f>IF(G18&gt;0," Hundred ","")</f>
        <v>#REF!</v>
      </c>
    </row>
    <row r="21" ht="15" customHeight="1" thickBot="1" thickTop="1"/>
    <row r="22" spans="6:18" ht="35.25" customHeight="1" thickBot="1" thickTop="1">
      <c r="F22" s="7" t="e">
        <f>#REF!</f>
        <v>#REF!</v>
      </c>
      <c r="G22" s="4" t="e">
        <f>IF(F22=0,"Zero",IF(F22&gt;0,TRIM(CONCATENATE(E19,E20,F19,F20,G19,G20,IF(AND(F22&gt;100,J18=6)," and ",""),H19)),""))</f>
        <v>#REF!</v>
      </c>
      <c r="H22" s="5"/>
      <c r="I22" s="5"/>
      <c r="J22" s="5"/>
      <c r="K22" s="5"/>
      <c r="L22" s="5"/>
      <c r="M22" s="5"/>
      <c r="N22" s="5"/>
      <c r="O22" s="5"/>
      <c r="P22" s="5"/>
      <c r="Q22" s="5"/>
      <c r="R22" s="6"/>
    </row>
    <row r="23" spans="2:100" ht="15" customHeight="1" hidden="1" thickTop="1">
      <c r="B23" s="1">
        <v>1</v>
      </c>
      <c r="C23" s="1">
        <v>2</v>
      </c>
      <c r="D23" s="1">
        <v>3</v>
      </c>
      <c r="E23" s="1">
        <v>4</v>
      </c>
      <c r="F23" s="1">
        <v>5</v>
      </c>
      <c r="G23" s="1">
        <v>6</v>
      </c>
      <c r="H23" s="1">
        <v>7</v>
      </c>
      <c r="I23" s="1">
        <v>8</v>
      </c>
      <c r="J23" s="1">
        <v>9</v>
      </c>
      <c r="K23" s="1">
        <v>10</v>
      </c>
      <c r="L23" s="1">
        <v>11</v>
      </c>
      <c r="M23" s="1">
        <v>12</v>
      </c>
      <c r="N23" s="1">
        <v>13</v>
      </c>
      <c r="O23" s="1">
        <v>14</v>
      </c>
      <c r="P23" s="1">
        <v>15</v>
      </c>
      <c r="Q23" s="1">
        <v>16</v>
      </c>
      <c r="R23" s="1">
        <v>17</v>
      </c>
      <c r="S23" s="1">
        <v>18</v>
      </c>
      <c r="T23" s="1">
        <v>19</v>
      </c>
      <c r="U23" s="1">
        <v>20</v>
      </c>
      <c r="V23" s="1">
        <v>21</v>
      </c>
      <c r="W23" s="1">
        <v>22</v>
      </c>
      <c r="X23" s="1">
        <v>23</v>
      </c>
      <c r="Y23" s="1">
        <v>24</v>
      </c>
      <c r="Z23" s="1">
        <v>25</v>
      </c>
      <c r="AA23" s="1">
        <v>26</v>
      </c>
      <c r="AB23" s="1">
        <v>27</v>
      </c>
      <c r="AC23" s="1">
        <v>28</v>
      </c>
      <c r="AD23" s="1">
        <v>29</v>
      </c>
      <c r="AE23" s="1">
        <v>30</v>
      </c>
      <c r="AF23" s="1">
        <v>31</v>
      </c>
      <c r="AG23" s="1">
        <v>32</v>
      </c>
      <c r="AH23" s="1">
        <v>33</v>
      </c>
      <c r="AI23" s="1">
        <v>34</v>
      </c>
      <c r="AJ23" s="1">
        <v>35</v>
      </c>
      <c r="AK23" s="1">
        <v>36</v>
      </c>
      <c r="AL23" s="1">
        <v>37</v>
      </c>
      <c r="AM23" s="1">
        <v>38</v>
      </c>
      <c r="AN23" s="1">
        <v>39</v>
      </c>
      <c r="AO23" s="1">
        <v>40</v>
      </c>
      <c r="AP23" s="1">
        <v>41</v>
      </c>
      <c r="AQ23" s="1">
        <v>42</v>
      </c>
      <c r="AR23" s="1">
        <v>43</v>
      </c>
      <c r="AS23" s="1">
        <v>44</v>
      </c>
      <c r="AT23" s="1">
        <v>45</v>
      </c>
      <c r="AU23" s="1">
        <v>46</v>
      </c>
      <c r="AV23" s="1">
        <v>47</v>
      </c>
      <c r="AW23" s="1">
        <v>48</v>
      </c>
      <c r="AX23" s="1">
        <v>49</v>
      </c>
      <c r="AY23" s="1">
        <v>50</v>
      </c>
      <c r="AZ23" s="1">
        <v>51</v>
      </c>
      <c r="BA23" s="1">
        <v>52</v>
      </c>
      <c r="BB23" s="1">
        <v>53</v>
      </c>
      <c r="BC23" s="1">
        <v>54</v>
      </c>
      <c r="BD23" s="1">
        <v>55</v>
      </c>
      <c r="BE23" s="1">
        <v>56</v>
      </c>
      <c r="BF23" s="1">
        <v>57</v>
      </c>
      <c r="BG23" s="1">
        <v>58</v>
      </c>
      <c r="BH23" s="1">
        <v>59</v>
      </c>
      <c r="BI23" s="1">
        <v>60</v>
      </c>
      <c r="BJ23" s="1">
        <v>61</v>
      </c>
      <c r="BK23" s="1">
        <v>62</v>
      </c>
      <c r="BL23" s="1">
        <v>63</v>
      </c>
      <c r="BM23" s="1">
        <v>64</v>
      </c>
      <c r="BN23" s="1">
        <v>65</v>
      </c>
      <c r="BO23" s="1">
        <v>66</v>
      </c>
      <c r="BP23" s="1">
        <v>67</v>
      </c>
      <c r="BQ23" s="1">
        <v>68</v>
      </c>
      <c r="BR23" s="1">
        <v>69</v>
      </c>
      <c r="BS23" s="1">
        <v>70</v>
      </c>
      <c r="BT23" s="1">
        <v>71</v>
      </c>
      <c r="BU23" s="1">
        <v>72</v>
      </c>
      <c r="BV23" s="1">
        <v>73</v>
      </c>
      <c r="BW23" s="1">
        <v>74</v>
      </c>
      <c r="BX23" s="1">
        <v>75</v>
      </c>
      <c r="BY23" s="1">
        <v>76</v>
      </c>
      <c r="BZ23" s="1">
        <v>77</v>
      </c>
      <c r="CA23" s="1">
        <v>78</v>
      </c>
      <c r="CB23" s="1">
        <v>79</v>
      </c>
      <c r="CC23" s="1">
        <v>80</v>
      </c>
      <c r="CD23" s="1">
        <v>81</v>
      </c>
      <c r="CE23" s="1">
        <v>82</v>
      </c>
      <c r="CF23" s="1">
        <v>83</v>
      </c>
      <c r="CG23" s="1">
        <v>84</v>
      </c>
      <c r="CH23" s="1">
        <v>85</v>
      </c>
      <c r="CI23" s="1">
        <v>86</v>
      </c>
      <c r="CJ23" s="1">
        <v>87</v>
      </c>
      <c r="CK23" s="1">
        <v>88</v>
      </c>
      <c r="CL23" s="1">
        <v>89</v>
      </c>
      <c r="CM23" s="1">
        <v>90</v>
      </c>
      <c r="CN23" s="1">
        <v>91</v>
      </c>
      <c r="CO23" s="1">
        <v>92</v>
      </c>
      <c r="CP23" s="1">
        <v>93</v>
      </c>
      <c r="CQ23" s="1">
        <v>94</v>
      </c>
      <c r="CR23" s="1">
        <v>95</v>
      </c>
      <c r="CS23" s="1">
        <v>96</v>
      </c>
      <c r="CT23" s="1">
        <v>97</v>
      </c>
      <c r="CU23" s="1">
        <v>98</v>
      </c>
      <c r="CV23" s="1">
        <v>99</v>
      </c>
    </row>
    <row r="24" spans="2:100" ht="15" customHeight="1" hidden="1">
      <c r="B24" s="2" t="s">
        <v>4</v>
      </c>
      <c r="C24" s="2" t="s">
        <v>16</v>
      </c>
      <c r="D24" s="2" t="s">
        <v>30</v>
      </c>
      <c r="E24" s="2" t="s">
        <v>44</v>
      </c>
      <c r="F24" s="2" t="s">
        <v>58</v>
      </c>
      <c r="G24" s="2" t="s">
        <v>71</v>
      </c>
      <c r="H24" s="2" t="s">
        <v>84</v>
      </c>
      <c r="I24" s="2" t="s">
        <v>5</v>
      </c>
      <c r="J24" s="2" t="s">
        <v>17</v>
      </c>
      <c r="K24" s="2" t="s">
        <v>31</v>
      </c>
      <c r="L24" s="2" t="s">
        <v>45</v>
      </c>
      <c r="M24" s="2" t="s">
        <v>102</v>
      </c>
      <c r="N24" s="2" t="s">
        <v>99</v>
      </c>
      <c r="O24" s="2" t="s">
        <v>85</v>
      </c>
      <c r="P24" s="2" t="s">
        <v>6</v>
      </c>
      <c r="Q24" s="2" t="s">
        <v>18</v>
      </c>
      <c r="R24" s="2" t="s">
        <v>32</v>
      </c>
      <c r="S24" s="2" t="s">
        <v>46</v>
      </c>
      <c r="T24" s="2" t="s">
        <v>59</v>
      </c>
      <c r="U24" s="2" t="s">
        <v>72</v>
      </c>
      <c r="V24" s="2" t="s">
        <v>86</v>
      </c>
      <c r="W24" s="2" t="s">
        <v>7</v>
      </c>
      <c r="X24" s="2" t="s">
        <v>19</v>
      </c>
      <c r="Y24" s="2" t="s">
        <v>33</v>
      </c>
      <c r="Z24" s="2" t="s">
        <v>47</v>
      </c>
      <c r="AA24" s="2" t="s">
        <v>60</v>
      </c>
      <c r="AB24" s="2" t="s">
        <v>73</v>
      </c>
      <c r="AC24" s="2" t="s">
        <v>87</v>
      </c>
      <c r="AD24" s="2" t="s">
        <v>8</v>
      </c>
      <c r="AE24" s="2" t="s">
        <v>20</v>
      </c>
      <c r="AF24" s="2" t="s">
        <v>34</v>
      </c>
      <c r="AG24" s="2" t="s">
        <v>48</v>
      </c>
      <c r="AH24" s="2" t="s">
        <v>61</v>
      </c>
      <c r="AI24" s="2" t="s">
        <v>74</v>
      </c>
      <c r="AJ24" s="2" t="s">
        <v>88</v>
      </c>
      <c r="AK24" s="2" t="s">
        <v>9</v>
      </c>
      <c r="AL24" s="2" t="s">
        <v>21</v>
      </c>
      <c r="AM24" s="2" t="s">
        <v>35</v>
      </c>
      <c r="AN24" s="2" t="s">
        <v>49</v>
      </c>
      <c r="AO24" s="2" t="s">
        <v>62</v>
      </c>
      <c r="AP24" s="2" t="s">
        <v>75</v>
      </c>
      <c r="AQ24" s="2" t="s">
        <v>89</v>
      </c>
      <c r="AR24" s="2" t="s">
        <v>100</v>
      </c>
      <c r="AS24" s="2" t="s">
        <v>22</v>
      </c>
      <c r="AT24" s="2" t="s">
        <v>36</v>
      </c>
      <c r="AU24" s="2" t="s">
        <v>50</v>
      </c>
      <c r="AV24" s="2" t="s">
        <v>63</v>
      </c>
      <c r="AW24" s="2" t="s">
        <v>76</v>
      </c>
      <c r="AX24" s="2" t="s">
        <v>90</v>
      </c>
      <c r="AY24" s="2" t="s">
        <v>10</v>
      </c>
      <c r="AZ24" s="2" t="s">
        <v>23</v>
      </c>
      <c r="BA24" s="2" t="s">
        <v>37</v>
      </c>
      <c r="BB24" s="2" t="s">
        <v>51</v>
      </c>
      <c r="BC24" s="2" t="s">
        <v>64</v>
      </c>
      <c r="BD24" s="2" t="s">
        <v>77</v>
      </c>
      <c r="BE24" s="2" t="s">
        <v>91</v>
      </c>
      <c r="BF24" s="2" t="s">
        <v>11</v>
      </c>
      <c r="BG24" s="2" t="s">
        <v>24</v>
      </c>
      <c r="BH24" s="2" t="s">
        <v>38</v>
      </c>
      <c r="BI24" s="2" t="s">
        <v>52</v>
      </c>
      <c r="BJ24" s="2" t="s">
        <v>65</v>
      </c>
      <c r="BK24" s="2" t="s">
        <v>78</v>
      </c>
      <c r="BL24" s="2" t="s">
        <v>92</v>
      </c>
      <c r="BM24" s="2" t="s">
        <v>12</v>
      </c>
      <c r="BN24" s="2" t="s">
        <v>25</v>
      </c>
      <c r="BO24" s="2" t="s">
        <v>39</v>
      </c>
      <c r="BP24" s="2" t="s">
        <v>53</v>
      </c>
      <c r="BQ24" s="2" t="s">
        <v>66</v>
      </c>
      <c r="BR24" s="2" t="s">
        <v>79</v>
      </c>
      <c r="BS24" s="2" t="s">
        <v>93</v>
      </c>
      <c r="BT24" s="2" t="s">
        <v>13</v>
      </c>
      <c r="BU24" s="2" t="s">
        <v>26</v>
      </c>
      <c r="BV24" s="2" t="s">
        <v>40</v>
      </c>
      <c r="BW24" s="2" t="s">
        <v>54</v>
      </c>
      <c r="BX24" s="2" t="s">
        <v>67</v>
      </c>
      <c r="BY24" s="2" t="s">
        <v>80</v>
      </c>
      <c r="BZ24" s="2" t="s">
        <v>94</v>
      </c>
      <c r="CA24" s="2" t="s">
        <v>14</v>
      </c>
      <c r="CB24" s="2" t="s">
        <v>27</v>
      </c>
      <c r="CC24" s="2" t="s">
        <v>41</v>
      </c>
      <c r="CD24" s="2" t="s">
        <v>55</v>
      </c>
      <c r="CE24" s="2" t="s">
        <v>68</v>
      </c>
      <c r="CF24" s="2" t="s">
        <v>81</v>
      </c>
      <c r="CG24" s="2" t="s">
        <v>95</v>
      </c>
      <c r="CH24" s="2" t="s">
        <v>15</v>
      </c>
      <c r="CI24" s="2" t="s">
        <v>28</v>
      </c>
      <c r="CJ24" s="2" t="s">
        <v>42</v>
      </c>
      <c r="CK24" s="2" t="s">
        <v>56</v>
      </c>
      <c r="CL24" s="2" t="s">
        <v>69</v>
      </c>
      <c r="CM24" s="2" t="s">
        <v>82</v>
      </c>
      <c r="CN24" s="2" t="s">
        <v>96</v>
      </c>
      <c r="CO24" s="2" t="s">
        <v>101</v>
      </c>
      <c r="CP24" s="2" t="s">
        <v>29</v>
      </c>
      <c r="CQ24" s="2" t="s">
        <v>43</v>
      </c>
      <c r="CR24" s="2" t="s">
        <v>57</v>
      </c>
      <c r="CS24" s="2" t="s">
        <v>70</v>
      </c>
      <c r="CT24" s="2" t="s">
        <v>83</v>
      </c>
      <c r="CU24" s="2" t="s">
        <v>97</v>
      </c>
      <c r="CV24" s="2" t="s">
        <v>98</v>
      </c>
    </row>
    <row r="25" spans="5:10" ht="15" customHeight="1" hidden="1">
      <c r="E25" s="1">
        <f>INT(F29/100000)</f>
        <v>5</v>
      </c>
      <c r="F25" s="1">
        <f>INT(F29/1000-E25*100)</f>
        <v>62</v>
      </c>
      <c r="G25" s="1">
        <f>INT(F29/100-E25*1000-F25*10)</f>
        <v>0</v>
      </c>
      <c r="H25" s="1">
        <f>INT(F29-E25*100000-F25*1000-G25*100)</f>
        <v>1</v>
      </c>
      <c r="I25" s="1">
        <f>IF(AND(G25=0,H25=0),1,2)</f>
        <v>2</v>
      </c>
      <c r="J25" s="1">
        <f>IF(OR(I25=1,I26=3),5,6)</f>
        <v>6</v>
      </c>
    </row>
    <row r="26" spans="5:9" ht="15" customHeight="1" hidden="1">
      <c r="E26" s="1" t="str">
        <f>IF(E25=0,"",LOOKUP(E25,B23:CV23,B24:CV24))</f>
        <v>Five</v>
      </c>
      <c r="F26" s="1" t="str">
        <f>IF(F25=0,"",LOOKUP(F25,B23:CV23,B24:CV24))</f>
        <v>Sixty two</v>
      </c>
      <c r="G26" s="1">
        <f>IF(G25=0,"",LOOKUP(G25,B23:J23,B24:J24))</f>
      </c>
      <c r="H26" s="1" t="str">
        <f>IF(H25=0,"",LOOKUP(H25,B23:CV23,B24:CV24))</f>
        <v>One</v>
      </c>
      <c r="I26" s="1">
        <f>IF(H25=0,3,4)</f>
        <v>4</v>
      </c>
    </row>
    <row r="27" spans="5:7" ht="15" customHeight="1" hidden="1">
      <c r="E27" s="1" t="str">
        <f>IF(E25&gt;1," Lakhs ",IF(E25&gt;0," Lakh ",""))</f>
        <v> Lakhs </v>
      </c>
      <c r="F27" s="1" t="str">
        <f>IF(F25&gt;0," Thousand ","")</f>
        <v> Thousand </v>
      </c>
      <c r="G27" s="1">
        <f>IF(G25&gt;0," Hundred ","")</f>
      </c>
    </row>
    <row r="28" ht="15" customHeight="1" thickBot="1" thickTop="1"/>
    <row r="29" spans="6:18" ht="35.25" customHeight="1" thickBot="1" thickTop="1">
      <c r="F29" s="3">
        <v>562001</v>
      </c>
      <c r="G29" s="4" t="str">
        <f>IF(F29=0,"Zero",IF(F29&gt;0,TRIM(CONCATENATE(E26,E27,F26,F27,G26,G27,IF(AND(F29&gt;100,J25=6)," and ",""),H26)),""))</f>
        <v>Five Lakhs Sixty two Thousand and One</v>
      </c>
      <c r="H29" s="5"/>
      <c r="I29" s="5"/>
      <c r="J29" s="5"/>
      <c r="K29" s="5"/>
      <c r="L29" s="5"/>
      <c r="M29" s="5"/>
      <c r="N29" s="5"/>
      <c r="O29" s="5"/>
      <c r="P29" s="5"/>
      <c r="Q29" s="5"/>
      <c r="R29" s="6"/>
    </row>
    <row r="30" ht="12" customHeight="1" thickTop="1"/>
  </sheetData>
  <sheetProtection password="DF1C" sheet="1" objects="1" scenarios="1" selectLockedCells="1" selectUnlockedCell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Ramesh</cp:lastModifiedBy>
  <cp:lastPrinted>2010-08-05T16:02:27Z</cp:lastPrinted>
  <dcterms:created xsi:type="dcterms:W3CDTF">1996-10-14T23:33:28Z</dcterms:created>
  <dcterms:modified xsi:type="dcterms:W3CDTF">2010-08-31T14:53:30Z</dcterms:modified>
  <cp:category/>
  <cp:version/>
  <cp:contentType/>
  <cp:contentStatus/>
</cp:coreProperties>
</file>